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1730" tabRatio="747" activeTab="4"/>
  </bookViews>
  <sheets>
    <sheet name="Доходы по адм" sheetId="1" r:id="rId1"/>
    <sheet name="Ведомственная" sheetId="2" r:id="rId2"/>
    <sheet name="Расходы" sheetId="3" r:id="rId3"/>
    <sheet name="программы" sheetId="4" r:id="rId4"/>
    <sheet name="ИФ по админ." sheetId="5" r:id="rId5"/>
  </sheets>
  <definedNames>
    <definedName name="_Date_" localSheetId="1">#REF!</definedName>
    <definedName name="_Date_">#REF!</definedName>
    <definedName name="_Otchet_Period_Source__AT_ObjectName">#REF!</definedName>
    <definedName name="_Period_" localSheetId="1">#REF!</definedName>
    <definedName name="_Period_">#REF!</definedName>
    <definedName name="sub_11400" localSheetId="4">'ИФ по админ.'!#REF!</definedName>
    <definedName name="sub_11410" localSheetId="4">'ИФ по админ.'!#REF!</definedName>
    <definedName name="total1">#REF!</definedName>
    <definedName name="Z_168CADD9_CFDC_4445_BFE6_DAD4B9423C72_.wvu.FilterData" localSheetId="1" hidden="1">'Ведомственная'!$B$11:$H$337</definedName>
    <definedName name="Z_1F25B6A1_C9F7_11D8_A2FD_006098EF8B30_.wvu.FilterData" localSheetId="1" hidden="1">'Ведомственная'!$B$11:$H$337</definedName>
    <definedName name="Z_29D950F2_21ED_48E6_BFC6_87DD89E0125A_.wvu.FilterData" localSheetId="1" hidden="1">'Ведомственная'!$B$11:$H$337</definedName>
    <definedName name="Z_2CA7FCD5_27A5_4474_9D49_7A7E23BD2FF9_.wvu.FilterData" localSheetId="1" hidden="1">'Ведомственная'!$B$11:$H$337</definedName>
    <definedName name="Z_4184A62D_F4BD_4B39_8412_DC1A4ADFBD2C_.wvu.Cols" localSheetId="1" hidden="1">'Ведомственная'!$H:$H,'Ведомственная'!$M:$M</definedName>
    <definedName name="Z_4184A62D_F4BD_4B39_8412_DC1A4ADFBD2C_.wvu.FilterData" localSheetId="1" hidden="1">'Ведомственная'!$A$8:$L$337</definedName>
    <definedName name="Z_4184A62D_F4BD_4B39_8412_DC1A4ADFBD2C_.wvu.FilterData" localSheetId="0" hidden="1">'Доходы по адм'!$A$1:$D$89</definedName>
    <definedName name="Z_4184A62D_F4BD_4B39_8412_DC1A4ADFBD2C_.wvu.FilterData" localSheetId="2" hidden="1">'Расходы'!$A$6:$G$44</definedName>
    <definedName name="Z_4184A62D_F4BD_4B39_8412_DC1A4ADFBD2C_.wvu.PrintArea" localSheetId="1" hidden="1">'Ведомственная'!$A$8:$L$337</definedName>
    <definedName name="Z_4184A62D_F4BD_4B39_8412_DC1A4ADFBD2C_.wvu.PrintArea" localSheetId="0" hidden="1">'Доходы по адм'!$A$8:$D$70</definedName>
    <definedName name="Z_4184A62D_F4BD_4B39_8412_DC1A4ADFBD2C_.wvu.PrintArea" localSheetId="4" hidden="1">'ИФ по админ.'!$A$3:$D$23</definedName>
    <definedName name="Z_4184A62D_F4BD_4B39_8412_DC1A4ADFBD2C_.wvu.PrintArea" localSheetId="2" hidden="1">'Расходы'!$A$6:$G$49</definedName>
    <definedName name="Z_4184A62D_F4BD_4B39_8412_DC1A4ADFBD2C_.wvu.PrintTitles" localSheetId="0" hidden="1">'Доходы по адм'!$12:$14</definedName>
    <definedName name="Z_4184A62D_F4BD_4B39_8412_DC1A4ADFBD2C_.wvu.PrintTitles" localSheetId="4" hidden="1">'ИФ по админ.'!$12:$13</definedName>
    <definedName name="Z_4184A62D_F4BD_4B39_8412_DC1A4ADFBD2C_.wvu.PrintTitles" localSheetId="2" hidden="1">'Расходы'!$9:$10</definedName>
    <definedName name="Z_48E28AC5_4E0A_4FBA_AE6D_340F9E8D4B3C_.wvu.FilterData" localSheetId="1" hidden="1">'Ведомственная'!$B$11:$H$337</definedName>
    <definedName name="Z_6398E0F2_3205_40F4_BF0A_C9F4D0DA9A75_.wvu.FilterData" localSheetId="1" hidden="1">'Ведомственная'!$B$11:$H$337</definedName>
    <definedName name="Z_64DF1B77_0EDD_4B56_A91C_5E003BE599EF_.wvu.FilterData" localSheetId="1" hidden="1">'Ведомственная'!$B$11:$H$337</definedName>
    <definedName name="Z_6786C020_BCF1_463A_B3E9_7DE69D46EAB3_.wvu.FilterData" localSheetId="1" hidden="1">'Ведомственная'!$B$11:$H$337</definedName>
    <definedName name="Z_8E2E7D81_C767_11D8_A2FD_006098EF8B30_.wvu.FilterData" localSheetId="1" hidden="1">'Ведомственная'!$B$11:$H$337</definedName>
    <definedName name="Z_97D0CDFA_8A34_4B3C_BA32_D4F0E3218B75_.wvu.FilterData" localSheetId="1" hidden="1">'Ведомственная'!$B$11:$H$337</definedName>
    <definedName name="Z_B246FE0E_E986_4211_B02A_04E4565C0FED_.wvu.Cols" localSheetId="1" hidden="1">'Ведомственная'!#REF!,'Ведомственная'!$C:$C</definedName>
    <definedName name="Z_B246FE0E_E986_4211_B02A_04E4565C0FED_.wvu.FilterData" localSheetId="1" hidden="1">'Ведомственная'!$B$11:$H$337</definedName>
    <definedName name="Z_B246FE0E_E986_4211_B02A_04E4565C0FED_.wvu.PrintArea" localSheetId="1" hidden="1">'Ведомственная'!$B$8:$H$337</definedName>
    <definedName name="Z_B246FE0E_E986_4211_B02A_04E4565C0FED_.wvu.PrintTitles" localSheetId="1" hidden="1">'Ведомственная'!#REF!</definedName>
    <definedName name="Z_C54CDF8B_FA5C_4A02_B343_3FEFD9721392_.wvu.FilterData" localSheetId="1" hidden="1">'Ведомственная'!$B$11:$H$337</definedName>
    <definedName name="Z_D7174C22_B878_4584_A218_37ED88979064_.wvu.FilterData" localSheetId="1" hidden="1">'Ведомственная'!$B$11:$H$337</definedName>
    <definedName name="Z_DD7538FB_7299_4DEE_90D5_2739132A1616_.wvu.FilterData" localSheetId="1" hidden="1">'Ведомственная'!$B$11:$H$337</definedName>
    <definedName name="Z_E4B436A8_4A5B_422F_8C0E_9267F763D19D_.wvu.FilterData" localSheetId="1" hidden="1">'Ведомственная'!$B$11:$H$337</definedName>
    <definedName name="Z_E6BB4361_1D58_11D9_A2FD_006098EF8B30_.wvu.FilterData" localSheetId="1" hidden="1">'Ведомственная'!$B$11:$H$337</definedName>
    <definedName name="Z_EF486DA3_1DF3_11D9_A2FD_006098EF8B30_.wvu.FilterData" localSheetId="1" hidden="1">'Ведомственная'!$B$11:$H$337</definedName>
    <definedName name="Z_EF486DA8_1DF3_11D9_A2FD_006098EF8B30_.wvu.FilterData" localSheetId="1" hidden="1">'Ведомственная'!$B$11:$H$337</definedName>
    <definedName name="Z_EF486DAA_1DF3_11D9_A2FD_006098EF8B30_.wvu.FilterData" localSheetId="1" hidden="1">'Ведомственная'!$B$11:$H$337</definedName>
    <definedName name="Z_EF486DAC_1DF3_11D9_A2FD_006098EF8B30_.wvu.FilterData" localSheetId="1" hidden="1">'Ведомственная'!$B$11:$H$337</definedName>
    <definedName name="Z_EF5A4981_C8E4_11D8_A2FC_006098EF8BA8_.wvu.Cols" localSheetId="1" hidden="1">'Ведомственная'!#REF!,'Ведомственная'!$C:$C,'Ведомственная'!#REF!</definedName>
    <definedName name="Z_EF5A4981_C8E4_11D8_A2FC_006098EF8BA8_.wvu.FilterData" localSheetId="1" hidden="1">'Ведомственная'!$B$11:$H$337</definedName>
    <definedName name="Z_EF5A4981_C8E4_11D8_A2FC_006098EF8BA8_.wvu.PrintArea" localSheetId="1" hidden="1">'Ведомственная'!$B$8:$H$337</definedName>
    <definedName name="Z_EF5A4981_C8E4_11D8_A2FC_006098EF8BA8_.wvu.PrintTitles" localSheetId="1" hidden="1">'Ведомственная'!#REF!</definedName>
    <definedName name="_xlnm.Print_Titles" localSheetId="1">'Ведомственная'!$13:$13</definedName>
    <definedName name="_xlnm.Print_Titles" localSheetId="0">'Доходы по адм'!$14:$14</definedName>
    <definedName name="_xlnm.Print_Titles" localSheetId="4">'ИФ по админ.'!$12:$13</definedName>
    <definedName name="_xlnm.Print_Titles" localSheetId="3">'программы'!$12:$12</definedName>
    <definedName name="_xlnm.Print_Titles" localSheetId="2">'Расходы'!$9:$10</definedName>
    <definedName name="_xlnm.Print_Area" localSheetId="1">'Ведомственная'!$A$1:$L$353</definedName>
    <definedName name="_xlnm.Print_Area" localSheetId="0">'Доходы по адм'!$A$1:$D$78</definedName>
    <definedName name="_xlnm.Print_Area" localSheetId="4">'ИФ по админ.'!$A$1:$D$23</definedName>
    <definedName name="_xlnm.Print_Area" localSheetId="3">'программы'!$A$1:$H$264</definedName>
    <definedName name="_xlnm.Print_Area" localSheetId="2">'Расходы'!$A$1:$G$48</definedName>
  </definedNames>
  <calcPr fullCalcOnLoad="1"/>
</workbook>
</file>

<file path=xl/sharedStrings.xml><?xml version="1.0" encoding="utf-8"?>
<sst xmlns="http://schemas.openxmlformats.org/spreadsheetml/2006/main" count="2447" uniqueCount="603">
  <si>
    <t>0310</t>
  </si>
  <si>
    <t>0505</t>
  </si>
  <si>
    <t>Кредиты кредитных организаций в валюте Российской Федерации</t>
  </si>
  <si>
    <t>01 02 00 00 00 0000 000</t>
  </si>
  <si>
    <t>Расходы на обеспечение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</si>
  <si>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</si>
  <si>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</si>
  <si>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Обеспечение деятельности администрации муниципального образования</t>
  </si>
  <si>
    <t>200</t>
  </si>
  <si>
    <t>Иные бюджетные ассигнования</t>
  </si>
  <si>
    <t>800</t>
  </si>
  <si>
    <t>Межбюджетные трансферты</t>
  </si>
  <si>
    <t>500</t>
  </si>
  <si>
    <t>Оценка недвижимости, признание прав и регулирование отношений по муниципальной собственности</t>
  </si>
  <si>
    <t>Мероприятия по пожарной безопасности</t>
  </si>
  <si>
    <t>400</t>
  </si>
  <si>
    <t>Предоставление субсидий  бюджетным, автономным учреждениям и иным некоммерческим организациям</t>
  </si>
  <si>
    <t>600</t>
  </si>
  <si>
    <t>Другие вопросы в области социальной политики</t>
  </si>
  <si>
    <t>администратора поступлений</t>
  </si>
  <si>
    <t>Источники финансирования дефицита бюджета - всего</t>
  </si>
  <si>
    <t>РАСХОДЫ БЮДЖЕТА-ВСЕГО</t>
  </si>
  <si>
    <t>7=гр.6/гр.5*100</t>
  </si>
  <si>
    <t>9.</t>
  </si>
  <si>
    <t>администратора источника финансирования</t>
  </si>
  <si>
    <t>источника финансирования</t>
  </si>
  <si>
    <t>Физическая культура</t>
  </si>
  <si>
    <t xml:space="preserve">Функционирование высшего должностного лица субъекта Российской Федерации и муниципального образования   </t>
  </si>
  <si>
    <t>0113</t>
  </si>
  <si>
    <t>0200</t>
  </si>
  <si>
    <t>0203</t>
  </si>
  <si>
    <t>01 00 00 00 00 0000 000</t>
  </si>
  <si>
    <t>Федеральное казначейство</t>
  </si>
  <si>
    <t>Бюджетные ассигнования, утвержденые решением Совета МО Апшеронский район от 26 декабря 2012 года №209 "О районном бюджете на 2013 год и на плановый период 2014 и 2015 годов"</t>
  </si>
  <si>
    <t>Администрация Хадыженского городского поселения Апшеронского района</t>
  </si>
  <si>
    <t>тыс.руб.</t>
  </si>
  <si>
    <t>992</t>
  </si>
  <si>
    <t>1101</t>
  </si>
  <si>
    <t>ДОХОДЫ БЮДЖЕТА - ВСЕГО</t>
  </si>
  <si>
    <t>01 05 00 00 00 0000 000</t>
  </si>
  <si>
    <t>Единый сельскохозяйственный налог</t>
  </si>
  <si>
    <t>0100</t>
  </si>
  <si>
    <t>0104</t>
  </si>
  <si>
    <t>0300</t>
  </si>
  <si>
    <t>0309</t>
  </si>
  <si>
    <t>Общегосударственные вопросы</t>
  </si>
  <si>
    <t>Другие общегосударственные вопросы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</si>
  <si>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</si>
  <si>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</si>
  <si>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доходов  бюджета поселения </t>
  </si>
  <si>
    <t xml:space="preserve">Физическая культура и спорт </t>
  </si>
  <si>
    <t>Национальная безопасность и правоохранительная деятельность</t>
  </si>
  <si>
    <t>Национальная экономика</t>
  </si>
  <si>
    <t>Социальная политика</t>
  </si>
  <si>
    <t>Жилищно-коммунальное хозяйство</t>
  </si>
  <si>
    <t>Коммунальное хозяйство</t>
  </si>
  <si>
    <t xml:space="preserve">Федеральная налоговая служба </t>
  </si>
  <si>
    <t>2</t>
  </si>
  <si>
    <t>0400</t>
  </si>
  <si>
    <t>0500</t>
  </si>
  <si>
    <t>0502</t>
  </si>
  <si>
    <t>0700</t>
  </si>
  <si>
    <t>0707</t>
  </si>
  <si>
    <t>0800</t>
  </si>
  <si>
    <t>0801</t>
  </si>
  <si>
    <t>3</t>
  </si>
  <si>
    <t>5</t>
  </si>
  <si>
    <t>6</t>
  </si>
  <si>
    <t>7</t>
  </si>
  <si>
    <t>Благоустройство</t>
  </si>
  <si>
    <t>0503</t>
  </si>
  <si>
    <t>12</t>
  </si>
  <si>
    <t>Наименование показателя</t>
  </si>
  <si>
    <t>Код бюджетной классификации</t>
  </si>
  <si>
    <t>Кассовое исполнение</t>
  </si>
  <si>
    <t>1</t>
  </si>
  <si>
    <t>Вед</t>
  </si>
  <si>
    <t>РЗ</t>
  </si>
  <si>
    <t>ПР</t>
  </si>
  <si>
    <t>ВР</t>
  </si>
  <si>
    <t>№п/п</t>
  </si>
  <si>
    <t>1.</t>
  </si>
  <si>
    <t>Процент исполнения к уточненной сводной бюджетной росписи</t>
  </si>
  <si>
    <t>2.</t>
  </si>
  <si>
    <t>3.</t>
  </si>
  <si>
    <t>4.</t>
  </si>
  <si>
    <t>5.</t>
  </si>
  <si>
    <t>6.</t>
  </si>
  <si>
    <t>7.</t>
  </si>
  <si>
    <t>8.</t>
  </si>
  <si>
    <t>ЦСР</t>
  </si>
  <si>
    <t>Х</t>
  </si>
  <si>
    <t>Изменение остатков средств на счетах по учету  средств бюджетов</t>
  </si>
  <si>
    <t>Другие вопросы в области национальной экономики</t>
  </si>
  <si>
    <t>04</t>
  </si>
  <si>
    <t>Образование</t>
  </si>
  <si>
    <t>05</t>
  </si>
  <si>
    <t>07</t>
  </si>
  <si>
    <t>10</t>
  </si>
  <si>
    <t>06</t>
  </si>
  <si>
    <t>11</t>
  </si>
  <si>
    <t>08</t>
  </si>
  <si>
    <t>09</t>
  </si>
  <si>
    <t>01</t>
  </si>
  <si>
    <t>02</t>
  </si>
  <si>
    <t>03</t>
  </si>
  <si>
    <t>0409</t>
  </si>
  <si>
    <t>0412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</si>
  <si>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</si>
  <si>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</si>
  <si>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в том числе:</t>
  </si>
  <si>
    <t>Бюджетные ассигнования в соответствии с уточненной сводной бюджетной росписью</t>
  </si>
  <si>
    <t>4</t>
  </si>
  <si>
    <t>Культура</t>
  </si>
  <si>
    <t>0102</t>
  </si>
  <si>
    <t>13</t>
  </si>
  <si>
    <t>Культура, кинематография</t>
  </si>
  <si>
    <t>Дорожное хозяйство (дорожные фонды)</t>
  </si>
  <si>
    <t>Массовый спорт</t>
  </si>
  <si>
    <t xml:space="preserve">Национальная оборона </t>
  </si>
  <si>
    <t>Мобилизационная и вневойсковая подготовка</t>
  </si>
  <si>
    <t>№ п/п</t>
  </si>
  <si>
    <t>Национальная оборона</t>
  </si>
  <si>
    <t xml:space="preserve">Уличное освещение </t>
  </si>
  <si>
    <t>Организация и содержание мест захоронения</t>
  </si>
  <si>
    <t>Другие вопросы в области жилищно-коммунального хозяйства</t>
  </si>
  <si>
    <t xml:space="preserve">Культура, кинематография </t>
  </si>
  <si>
    <t>Развитие физической культуры и массового спорта</t>
  </si>
  <si>
    <t>РЗ ПЗ</t>
  </si>
  <si>
    <t>1 11 05013 13 0000 120</t>
  </si>
  <si>
    <t>1 11 05035 13 0000 120</t>
  </si>
  <si>
    <t>Обеспечение деятельности Совета муниципального образования</t>
  </si>
  <si>
    <t>Мероприятия по развитию территориального общественного самоуправления</t>
  </si>
  <si>
    <t>Обеспечение информационной открытости и доступности информации о деятельности  органов местного самоуправления</t>
  </si>
  <si>
    <t>Жилищное хозяйство</t>
  </si>
  <si>
    <t>Реализация мероприятий в сфере жилищного хозяйства</t>
  </si>
  <si>
    <t>Реализация мероприятий муниципальной программы "Развитие культуры"</t>
  </si>
  <si>
    <t>Библиотечное обслуживание население</t>
  </si>
  <si>
    <t>Реализация мероприятий муниципальной программы "Развитие физической культуры и спорта"</t>
  </si>
  <si>
    <t>0501</t>
  </si>
  <si>
    <t>01 05 02 01 13 0000 610</t>
  </si>
  <si>
    <t>01 05 02 01 13 0000 510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</si>
  <si>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</si>
  <si>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</si>
  <si>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Муниципальная программа Хадыженского городского поселения Апшеронского района "Организация муниципального управления"</t>
  </si>
  <si>
    <t>17 0 00 00000</t>
  </si>
  <si>
    <t>17 1 00 00000</t>
  </si>
  <si>
    <t>Обеспечение деятельности высшего должностного лица муниципального образования</t>
  </si>
  <si>
    <t>17 1 01 00000</t>
  </si>
  <si>
    <t>17 1 01 00190</t>
  </si>
  <si>
    <t>17 1 02 00000</t>
  </si>
  <si>
    <t>17 1 02 00190</t>
  </si>
  <si>
    <t>Осуществление отдельных государственных полномочий  по образованию и организации деятельности административных комиссий</t>
  </si>
  <si>
    <t>17 1 02 60190</t>
  </si>
  <si>
    <t>991</t>
  </si>
  <si>
    <t>50 0 00 00000</t>
  </si>
  <si>
    <t>50 1 00 00000</t>
  </si>
  <si>
    <t>50 1 01 00000</t>
  </si>
  <si>
    <t>50 1 01 20010</t>
  </si>
  <si>
    <t xml:space="preserve">Передача полномочий по решению вопросов местного значения в соответствии с заключенными соглашениями </t>
  </si>
  <si>
    <t>08 0 00 00000</t>
  </si>
  <si>
    <t>08 3 00 00000</t>
  </si>
  <si>
    <t>Создание условий для эффективного управления и распоряжения муниципальным имуществом поселения в целях увеличения доходной части бюджета муниципального образования</t>
  </si>
  <si>
    <t>08 3 01 00000</t>
  </si>
  <si>
    <t>08 3 01 10800</t>
  </si>
  <si>
    <t>Закупка товаров, работ и услуг для обеспечения государственных (муниципальных) нужд</t>
  </si>
  <si>
    <t>17 1 02 11820</t>
  </si>
  <si>
    <t>17 1 02 11840</t>
  </si>
  <si>
    <t>Содействие развитию органов территориального общественного самоуправления, поощрение победителей краевых конкурсов</t>
  </si>
  <si>
    <t>17 1 10 00000</t>
  </si>
  <si>
    <t>17 1 10 11830</t>
  </si>
  <si>
    <t>17 1 02 51180</t>
  </si>
  <si>
    <t>06 7 00 00000</t>
  </si>
  <si>
    <t>06 0 00 00000</t>
  </si>
  <si>
    <t>Обеспечение защиты населения и территории муниципального образования от чрезвычайных ситуаций природного и техногенного характера</t>
  </si>
  <si>
    <t>06 7 01 00000</t>
  </si>
  <si>
    <t>06 7 01 10600</t>
  </si>
  <si>
    <t>Обеспечение организации и проведение мероприятий по пожарной безопасности</t>
  </si>
  <si>
    <t>06 7 04 00000</t>
  </si>
  <si>
    <t>06 7 04 10640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</si>
  <si>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</si>
  <si>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</si>
  <si>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Хадыженского городского поселения Апшеронского района "Обеспечение безопасности населения"</t>
  </si>
  <si>
    <t>Обеспечение мероприятий по противодействию терроризму, экстремизму</t>
  </si>
  <si>
    <t>06 7 02 00000</t>
  </si>
  <si>
    <t>Мероприятия по профилактике терроризма и экстремизма</t>
  </si>
  <si>
    <t>06 7 02 10610</t>
  </si>
  <si>
    <t>12 0 00 00000</t>
  </si>
  <si>
    <t>12 1 00 00000</t>
  </si>
  <si>
    <t>Создание устойчивого и безопасного функционирования автомобильных дорог общего пользования местного значения муниципального образования</t>
  </si>
  <si>
    <t>12 1 01 00000</t>
  </si>
  <si>
    <t>12 1 01 11300</t>
  </si>
  <si>
    <t>12 1 01  11300</t>
  </si>
  <si>
    <t>08 3 01 10810</t>
  </si>
  <si>
    <t>10 0 00 00000</t>
  </si>
  <si>
    <t>10 4 00 00000</t>
  </si>
  <si>
    <t>10 4 01 00000</t>
  </si>
  <si>
    <t>10 4 01 11140</t>
  </si>
  <si>
    <t>Муниципальная программа Хадыженского городского поселения Апшеронского района "Развитие топливно-энергетического комплекса и жилищно-коммунального хозяйства"</t>
  </si>
  <si>
    <t>10 3 00 00000</t>
  </si>
  <si>
    <t>Содействие развитию коммунальной инфраструктуры муниципальной собственности поселения</t>
  </si>
  <si>
    <t xml:space="preserve"> 10 3 04 00000</t>
  </si>
  <si>
    <t xml:space="preserve">Мероприятия по развитию водо-, тепло-, электроснабжения </t>
  </si>
  <si>
    <t>10 3 04 11150</t>
  </si>
  <si>
    <t>Обеспечение содержания и функционирования уличного освещения</t>
  </si>
  <si>
    <t>10 3 05 00000</t>
  </si>
  <si>
    <t>10 3 05 11160</t>
  </si>
  <si>
    <t>Восстановление, ремонт, благоустройство и содержание мест захоронения</t>
  </si>
  <si>
    <t>10 3 07 00000</t>
  </si>
  <si>
    <t>10 3 07 11180</t>
  </si>
  <si>
    <t>Обеспечение прочих мероприятий по благоустройству</t>
  </si>
  <si>
    <t>10 3 08 00000</t>
  </si>
  <si>
    <t>Прочие мероприятия по благоустройству</t>
  </si>
  <si>
    <t>10 3 08 11190</t>
  </si>
  <si>
    <t>Закупка товаров, работ и услуг для  обеспечения государственных (муниципальных) нужд</t>
  </si>
  <si>
    <t>Обеспечение деятельности муниципального учреждения</t>
  </si>
  <si>
    <t>10 3 01 00000</t>
  </si>
  <si>
    <t>10 3 01 00590</t>
  </si>
  <si>
    <t>Муниципальная программа Хадыженского городского поселения Апшеронского района "Развитие молодежной политики"</t>
  </si>
  <si>
    <t>05 0 00 00000</t>
  </si>
  <si>
    <t>05 5 00 00000</t>
  </si>
  <si>
    <t>Развитие и реализация потенциала молодежи в интересах Кубани, формирование благоприятной среды, обеспечивающей всестороннее развитие личности</t>
  </si>
  <si>
    <t>05 5 02 00000</t>
  </si>
  <si>
    <t>Реализация мероприятий муниципальной программы "Развитие молодежной политики"</t>
  </si>
  <si>
    <t>05 5 02 10500</t>
  </si>
  <si>
    <t>03 0 00 00000</t>
  </si>
  <si>
    <t>Организация досуга и предоставление услуг организаций культуры, прочие мероприятия в сфере культуры</t>
  </si>
  <si>
    <t>03 4 00 00000</t>
  </si>
  <si>
    <t>Содействие развитию культурно-досуговых организаций</t>
  </si>
  <si>
    <t>03 4 01 00000</t>
  </si>
  <si>
    <t>03 4 01 00590</t>
  </si>
  <si>
    <t>Содействие развитию библиотечного дела</t>
  </si>
  <si>
    <t>Комплектование библиотечных фондов библиотек поселений</t>
  </si>
  <si>
    <t>Организация и проведение мероприятий, посвященных значимым событиям, юбилейным и памятным датам</t>
  </si>
  <si>
    <t>03 4 03 00000</t>
  </si>
  <si>
    <t>03 4 03 10300</t>
  </si>
  <si>
    <t>03 5 00 00000</t>
  </si>
  <si>
    <t>03 5 01 00000</t>
  </si>
  <si>
    <t>03 5 01 00590</t>
  </si>
  <si>
    <t>04 0 00 00000</t>
  </si>
  <si>
    <t>04 1 00 00000</t>
  </si>
  <si>
    <t>Содействие развитию спортивных организаций</t>
  </si>
  <si>
    <t>04 1 03 00000</t>
  </si>
  <si>
    <t>04 1 03 00590</t>
  </si>
  <si>
    <t>04 4 00 00000</t>
  </si>
  <si>
    <t>Обеспечение организации и проведения физкультурных мероприятий и массовых спортивных мероприятий</t>
  </si>
  <si>
    <t>04 4 02 00000</t>
  </si>
  <si>
    <t>04 4 02 10400</t>
  </si>
  <si>
    <t>0314</t>
  </si>
  <si>
    <t>источник внешнего финансирования бюджета                                                           Из них: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</si>
  <si>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</si>
  <si>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</si>
  <si>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Муниципальная программа  Хадыженского городского поселения Апшеронского района "Организация муниципального управления"</t>
  </si>
  <si>
    <t>Муниципальная программа Хадыженского городского поселения Апшеронского района "Поддержка дорожного хозяйства"</t>
  </si>
  <si>
    <t>Муниципальная программа Хадыженского городского поселения Апшеронского района "Управление муниципальным имуществом"</t>
  </si>
  <si>
    <t>Муниципальная программа Хадыженского городского поселения Апшеронского района "Развитие культуры"</t>
  </si>
  <si>
    <t>Муниципальная программа Хадыженского городского поселения Апшеронского района "Развитие физической культуры и спорта"</t>
  </si>
  <si>
    <t>Увеличение прочих остатков денежных средств  бюджетов городских поселений</t>
  </si>
  <si>
    <t>Уменьшение прочих остатков денежных средств  бюджетов городских поселений</t>
  </si>
  <si>
    <t>Прочие субсидии бюджетам городских поселений</t>
  </si>
  <si>
    <t>Непрограммные расходы в рамках обеспечения деятельности Совета муниципального образования</t>
  </si>
  <si>
    <t>15 0 00 00000</t>
  </si>
  <si>
    <t>15 1 00 00000</t>
  </si>
  <si>
    <t>15 1 01 00000</t>
  </si>
  <si>
    <t>15 1 01 11600</t>
  </si>
  <si>
    <t>1 14 06013 13 0000 430</t>
  </si>
  <si>
    <t>ПРИЛОЖЕНИЕ № 5</t>
  </si>
  <si>
    <t xml:space="preserve"> Апшеронского района</t>
  </si>
  <si>
    <t>от _______________№ ______</t>
  </si>
  <si>
    <t>№ п\п</t>
  </si>
  <si>
    <t>Наименование</t>
  </si>
  <si>
    <t>Процент исполнения,%</t>
  </si>
  <si>
    <t>Всего:</t>
  </si>
  <si>
    <t>03 0  00 00000</t>
  </si>
  <si>
    <t>Закупка товаров, работ и услуг для государственных (муниципальных) нужд</t>
  </si>
  <si>
    <t>Библиотечное обслуживание населения</t>
  </si>
  <si>
    <t>06 7 02  00000</t>
  </si>
  <si>
    <t>06 7 02  10610</t>
  </si>
  <si>
    <t>Мероприятия по землеустройству и землепользованию</t>
  </si>
  <si>
    <t>Муниципальная программа Хадыженского городского поселения Апшеронского района "Социальная поддержка граждан"</t>
  </si>
  <si>
    <t>Социальное обеспечение и иные выплаты населению</t>
  </si>
  <si>
    <t>300</t>
  </si>
  <si>
    <t>Реализация мероприятий по газификации населенных пунктов поселений муниципального образования Апшеронский район</t>
  </si>
  <si>
    <t>Уличное освещение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</si>
  <si>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проектно-изыскательские работы</t>
  </si>
  <si>
    <t>Обеспечение информационной открытости и доступности информации о деятельности органов местного самоуправления</t>
  </si>
  <si>
    <t>Иные межбюджетные трансферты на осуществление внешнего муниципального финансового контроля</t>
  </si>
  <si>
    <t>ПРИЛОЖЕНИЕ № 1</t>
  </si>
  <si>
    <t>ПРИЛОЖЕНИЕ № 2</t>
  </si>
  <si>
    <t>ПРИЛОЖЕНИЕ №3</t>
  </si>
  <si>
    <t>ПРИЛОЖЕНИЕ № 4</t>
  </si>
  <si>
    <t>Муниципальная программа Хадыженского городского поселения Апшеронского района  "Управление муниципальным имуществом"</t>
  </si>
  <si>
    <t>1 05 03010 01 0000 110</t>
  </si>
  <si>
    <t>17 1 15 00000</t>
  </si>
  <si>
    <t>09 0 00 00000</t>
  </si>
  <si>
    <t>10 3 04 11110</t>
  </si>
  <si>
    <t>1 11 05025 13 0000 120</t>
  </si>
  <si>
    <t>1 13 02995 13 0000 130</t>
  </si>
  <si>
    <t>Основные мероприятия муниципальной программы</t>
  </si>
  <si>
    <t>Выполнение других обязательств муниципального образования</t>
  </si>
  <si>
    <t>08 3 01 10820</t>
  </si>
  <si>
    <t>Внесение вкладов в имущество</t>
  </si>
  <si>
    <t>08 3 04 00000</t>
  </si>
  <si>
    <t>Внесение вкладов в имущество ООО "Тепловые сети Апшеронского района"</t>
  </si>
  <si>
    <t>08 3 04 10830</t>
  </si>
  <si>
    <t>17 1 02 11880</t>
  </si>
  <si>
    <t>21 0 00 00000</t>
  </si>
  <si>
    <t>21 1 00 00000</t>
  </si>
  <si>
    <t>21 1 01 00000</t>
  </si>
  <si>
    <t>Материально-техническое обеспечение деятельности органов местного самоуправления муниципального образования</t>
  </si>
  <si>
    <t xml:space="preserve">Благоустройство дворовых и общественных территорий </t>
  </si>
  <si>
    <t>Капитальные вложения в объекты государственной (муниципальной) собственности</t>
  </si>
  <si>
    <t>Обеспечение содержания муниципального жилищного фонда и мероприятий в области жилищного хозяйства</t>
  </si>
  <si>
    <t xml:space="preserve">Молодежная политика </t>
  </si>
  <si>
    <t>Молодежная политика</t>
  </si>
  <si>
    <t>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</si>
  <si>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</si>
  <si>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Муниципальная программа Хадыженского городского поселения Апшеронского района "Формирования современной городской среды"</t>
  </si>
  <si>
    <t>х</t>
  </si>
  <si>
    <t>2 02 15001 13 0000 150</t>
  </si>
  <si>
    <t>2 02 29999 13 0000 150</t>
  </si>
  <si>
    <t>2 02 30024 13 0000 150</t>
  </si>
  <si>
    <t>2 02 35118 13 0000 150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</si>
  <si>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</si>
  <si>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1 11 09045 13 0000 120</t>
  </si>
  <si>
    <t>Прочие дотации бюджетам городских поселений</t>
  </si>
  <si>
    <t>2 02 19999 13 0000 150</t>
  </si>
  <si>
    <t>Прочие доходы от компенсации затрат бюджетов городских поселений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</si>
  <si>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</si>
  <si>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09 1 00 00000</t>
  </si>
  <si>
    <t>Пенсионное обеспечение</t>
  </si>
  <si>
    <t>03 5 01 10330</t>
  </si>
  <si>
    <t>Другие вопросы в обласи культуры, кинематографии</t>
  </si>
  <si>
    <t>Закупка товаров, работ и услуг для обеспечения государственных (муниципальных нужд)</t>
  </si>
  <si>
    <t>03 8 00 00000</t>
  </si>
  <si>
    <t>03 8 03 00000</t>
  </si>
  <si>
    <t>03 8 03 10300</t>
  </si>
  <si>
    <t>Дополнительная помощь местным бюджетам для решения социально значимых вопросов местного значения</t>
  </si>
  <si>
    <t>Закупка товаров, работ и услуг для обеспечения государственных(муниципальных)  нужд</t>
  </si>
  <si>
    <t>Реализация мероприятий муниципальной программы "Формирование современной городской среды"</t>
  </si>
  <si>
    <t>10 3 08 60390</t>
  </si>
  <si>
    <t>21 1 01 13100</t>
  </si>
  <si>
    <t>922</t>
  </si>
  <si>
    <t>08 3 07 10860</t>
  </si>
  <si>
    <t>08 3 07 00000</t>
  </si>
  <si>
    <t>Содержание имущества находящегося в муниципальной казне</t>
  </si>
  <si>
    <t>Ликвидация последствий чрезвычайных ситуаций на автомобильных дорогах общего пользования местного значения</t>
  </si>
  <si>
    <t>0804</t>
  </si>
  <si>
    <t>Благоустройство дворовых и общественных территорий</t>
  </si>
  <si>
    <t>Муниципальная программа Хадыженского городского поселения Апшеронский район "Социальная поддержка граждан"</t>
  </si>
  <si>
    <t>Источники внутреннего финансирования дефицитов бюджетов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</si>
  <si>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</si>
  <si>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1 14 06313 13 0000 430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</si>
  <si>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</si>
  <si>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1 16 07010 13 0000 140</t>
  </si>
  <si>
    <t>Субсидии бюджетам городских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</si>
  <si>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городских поселений на реализацию мероприятий по обеспечению жильем молодых семей</t>
  </si>
  <si>
    <t>2 02 25497 13 0000 150</t>
  </si>
  <si>
    <t>Субсидии бюджетам городских поселений на поддержку отрасли культуры</t>
  </si>
  <si>
    <t>2 02 25519 13 0000 150</t>
  </si>
  <si>
    <t>Прочие межбюджетные трансферты, передаваемые бюджетам городских поселений</t>
  </si>
  <si>
    <t>2 02 49999 13 0000 150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</si>
  <si>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</si>
  <si>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 </t>
  </si>
  <si>
    <t>50 1 00 00190</t>
  </si>
  <si>
    <t>083 08 10820</t>
  </si>
  <si>
    <t>083 08 00000</t>
  </si>
  <si>
    <t>Прочие обязательства муниципального образования</t>
  </si>
  <si>
    <t>12 1 01 62940</t>
  </si>
  <si>
    <t>12 1 01 М2940</t>
  </si>
  <si>
    <t>Муниципальная программа Хадыженского городского поселения Апшеронского района "Экономическое развитие муниципального образования"</t>
  </si>
  <si>
    <t>13 0 00 00000</t>
  </si>
  <si>
    <t>13 4 00 00000</t>
  </si>
  <si>
    <t>13 4 02 00000</t>
  </si>
  <si>
    <t>Озеленение</t>
  </si>
  <si>
    <t>10 3 06 11170</t>
  </si>
  <si>
    <t>Обеспечение озеленения территории поселения</t>
  </si>
  <si>
    <t>10 3 06 00000</t>
  </si>
  <si>
    <t>03 5 01 62980</t>
  </si>
  <si>
    <t>Государственная поддержка отрасли культура</t>
  </si>
  <si>
    <t>03 5 01 L5190</t>
  </si>
  <si>
    <t>03 7 00 00000</t>
  </si>
  <si>
    <t>Восстановление, ремонт, благоустройство объектов культурного наследия на территории поселения</t>
  </si>
  <si>
    <t>03 7 01 00000</t>
  </si>
  <si>
    <t>Реализация мероприятий мунипальной программы "Развитие культуры"</t>
  </si>
  <si>
    <t>03 7 01 11300</t>
  </si>
  <si>
    <t>03 7 01 L2990</t>
  </si>
  <si>
    <t>09 1 06 11850</t>
  </si>
  <si>
    <t>09 1 06 00000</t>
  </si>
  <si>
    <t>Меры государственной поддержки лиц, замещавших муниципальные должности и должности муниципальной службы в органах местного самоуправления поселений</t>
  </si>
  <si>
    <t>Выплата пенсии за выслугу лет лицам, замещавшим муниципальные должности и должности муниципальной службы в органах местного самоуправления</t>
  </si>
  <si>
    <t>Охрана семьи и детства</t>
  </si>
  <si>
    <t>Обеспечение жильем молодых семей</t>
  </si>
  <si>
    <t>Предоставление социальных выплат молодым семьям на приобретение (строительство) жилья</t>
  </si>
  <si>
    <t>Реализация мероприятий по обеспечению жильем молодых семей</t>
  </si>
  <si>
    <t>09 2 01 L4970</t>
  </si>
  <si>
    <t>09 2 01 00000</t>
  </si>
  <si>
    <t>09 2 00 00000</t>
  </si>
  <si>
    <t>0103</t>
  </si>
  <si>
    <t>Непрограммые расходы в рамках обеспечения деятельности Совета муниципального образования</t>
  </si>
  <si>
    <t>Обеспечение государственного кадастрового учета и государственной регистрации прав</t>
  </si>
  <si>
    <t>13 4  00 00000</t>
  </si>
  <si>
    <t>Дотации бюджетам городских поселений на выравнивание бюджетной обеспеченности из бюджета субъекта Российской Федерации</t>
  </si>
  <si>
    <t>2 02 25299 13 0000 150</t>
  </si>
  <si>
    <t>08 3 08 00000</t>
  </si>
  <si>
    <t>08 3 08 10820</t>
  </si>
  <si>
    <t>Сохранение, использование и популяризация объектов культурного наследия</t>
  </si>
  <si>
    <t>Реализация мероприятий федеральной целевой программы "Увековечение памяти погибших при защите Отечества на 2019-2024 годы"</t>
  </si>
  <si>
    <t>Муниципальная программа Хадыженского городского поселения Апшеронского района "Поддержка социально-ориентированных некоммерческих организаций"</t>
  </si>
  <si>
    <t>Оказание финансовой поддержки социально-ориентированным некоммерческим организациям</t>
  </si>
  <si>
    <t>03 7 01 10300</t>
  </si>
  <si>
    <t>Реализация мероприятий муниципальной программы "Управление муниципальным имуществом"</t>
  </si>
  <si>
    <t>Субсидии на поддержку социально-ориентированных некоммерческих организаций</t>
  </si>
  <si>
    <t>Мероприятия по информатизации администрации муниципального образования её отраслевых (функциональных органов)</t>
  </si>
  <si>
    <t>Передача полномочий по решению вопросов местного значения в соответствии с заключенными соглашениями</t>
  </si>
  <si>
    <t>1 03 02231 01 0000 110</t>
  </si>
  <si>
    <t>1 03 02241 01 0000 110</t>
  </si>
  <si>
    <t>1 03 02251 01 0000 110</t>
  </si>
  <si>
    <t>1 03 02261 01 0000 110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</si>
  <si>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</si>
  <si>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</si>
  <si>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</si>
  <si>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</si>
  <si>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</si>
  <si>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</si>
  <si>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</si>
  <si>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1 01 02040 01 0000 110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</si>
  <si>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</si>
  <si>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1 06 01030 13 0000 110</t>
  </si>
  <si>
    <t>Земельный налог с организаций, обладающих земельным участком, расположенным в границах городских поселений</t>
  </si>
  <si>
    <t>1 06 06033 13 0000 110</t>
  </si>
  <si>
    <t>1 06 06043 13 0000 110</t>
  </si>
  <si>
    <t>Земельный налог с физических лиц, обладающих земельным участком, расположенным в границах городских поселений</t>
  </si>
  <si>
    <t>2 19 60010 13 0000 150</t>
  </si>
  <si>
    <t>Совет Хадыженского городского поселения Апшеронского района</t>
  </si>
  <si>
    <t>Расходы на обеспечение функций  органов местного самоуправления</t>
  </si>
  <si>
    <t>снять жирное выделение</t>
  </si>
  <si>
    <t xml:space="preserve"> Мероприятия по информатизации администрации муниципального образования, её отраслевых (функциональных) органов</t>
  </si>
  <si>
    <t>1 17 01050 13 0000 180</t>
  </si>
  <si>
    <t>Невыясненные поступления, зачисляемые в бюджеты городских поселений</t>
  </si>
  <si>
    <t>Резервные фонды</t>
  </si>
  <si>
    <t>99 0 0000000</t>
  </si>
  <si>
    <t>99 1 0000000</t>
  </si>
  <si>
    <t>Резервный фонд администрации муниципального образования</t>
  </si>
  <si>
    <t>99 1 0090010</t>
  </si>
  <si>
    <t>0111</t>
  </si>
  <si>
    <t>Закупка товаров, работ, и услуг для обеспечения государственных (муниципальных) нужд</t>
  </si>
  <si>
    <t>Защита населения и территории от чрезвычайных ситуаций природного и техногенного характера, пожарная безопасность</t>
  </si>
  <si>
    <t>99 0 00 00000</t>
  </si>
  <si>
    <t>99 1 00 00000</t>
  </si>
  <si>
    <t>99 1 00 90010</t>
  </si>
  <si>
    <t>1 11 05075 13 0000 120</t>
  </si>
  <si>
    <t xml:space="preserve">Доходы от сдачи в аренду имущества, составляющего казну городских поселений (за исключением земельных участков) </t>
  </si>
  <si>
    <t>20 0 00 00000</t>
  </si>
  <si>
    <t>20 1 01 12100</t>
  </si>
  <si>
    <t>20 1 01 00000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</si>
  <si>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</si>
  <si>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1 01 02080 01 0000 110</t>
  </si>
  <si>
    <t xml:space="preserve">Совершенствование спортивной инфраструктуры и материально-технической базы для занятий физической культурой и массовым спортом </t>
  </si>
  <si>
    <t>04 4 03 00000</t>
  </si>
  <si>
    <t xml:space="preserve">Осуществление капитального ремонта </t>
  </si>
  <si>
    <t>04 4 03 09020</t>
  </si>
  <si>
    <t>04 4 03 62980</t>
  </si>
  <si>
    <t>Муниципальная программа Хадыженского городского поселения Апшеронского района "Доступная среда"</t>
  </si>
  <si>
    <t>20 1 00 00000</t>
  </si>
  <si>
    <t xml:space="preserve">Создание условий для формирование доступной среды жизнедеятельности для инвалидов и других маломобильных групп населения </t>
  </si>
  <si>
    <t>Реализация мероприятий муниципальной программы "Доступная среда"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</si>
  <si>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 </t>
  </si>
  <si>
    <t>1 16 02020 02 0000 140</t>
  </si>
  <si>
    <t>2 02 20299 13 0000 150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</si>
  <si>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</si>
  <si>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2 02 20302 13 0000 150</t>
  </si>
  <si>
    <t>Субсидии бюджетам городских поселенийц на обеспечение комплексного развития сельских территорий</t>
  </si>
  <si>
    <t>2 02 25576 13 0000 150</t>
  </si>
  <si>
    <t>Предоставление негосударственными организациями грантов для получателей средств бюджетов городских поселений</t>
  </si>
  <si>
    <t>2 04 05010 13 0000 150</t>
  </si>
  <si>
    <t>06 7 01 63120</t>
  </si>
  <si>
    <t>06 7 01 M3120</t>
  </si>
  <si>
    <t>Муниципальная программа Хадыженского городского поселения Апшеронского района "Переселение граждан из аварийного жилищного фонда"</t>
  </si>
  <si>
    <t>22 0 00 00000</t>
  </si>
  <si>
    <t>22 1 00 00000</t>
  </si>
  <si>
    <t>Федеральный проект "Обеспечение устойчивого сокращения непригодного для проживания жилищного фонда"</t>
  </si>
  <si>
    <t>22 1 F3 00000</t>
  </si>
  <si>
    <t>22 1 F3 67483</t>
  </si>
  <si>
    <t>22 1 F3 67484</t>
  </si>
  <si>
    <t>22 1 F367484</t>
  </si>
  <si>
    <t>22 1 F3 6748S</t>
  </si>
  <si>
    <t xml:space="preserve">22 1 F3 6748S </t>
  </si>
  <si>
    <t>03 4 01 10300</t>
  </si>
  <si>
    <t>Средства резервного фонда администрации муниципального образования Апшеронский район</t>
  </si>
  <si>
    <t>06 7 01  63120</t>
  </si>
  <si>
    <t>Финансовое обеспечение расходных обязательств муниципальных образований Краснодарского края по участию в предупреждении чрезвычайных ситуаций</t>
  </si>
  <si>
    <t>06 7 01 М3120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</si>
  <si>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</si>
  <si>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ВСЕГО</t>
  </si>
  <si>
    <t>Непрограммные расходы органов местного самоуправления</t>
  </si>
  <si>
    <t>Непрограммные расходы</t>
  </si>
  <si>
    <t>Мероприятия по информатизации администрации муниципального образования, ее отраслевых (функциональных) органов</t>
  </si>
  <si>
    <t>Создание условий для формирования доступной среды жизнедеятельности для инвалидов и других маломобильных групп населения</t>
  </si>
  <si>
    <t>Муниципальная программа Хадыженского городского поселения Апшеронского района  "Формирование современной городской среды"</t>
  </si>
  <si>
    <t>Расходы на обеспечение деятельности (оказание услуг) муниципальных учреждений</t>
  </si>
  <si>
    <t>Оказание финансовой поддержки социально ориентированным некоммерческим организациям</t>
  </si>
  <si>
    <t xml:space="preserve">Субсидии на поддержку социально ориентированных некоммерческих организаций </t>
  </si>
  <si>
    <t>к решению Совета Хадыженского</t>
  </si>
  <si>
    <t xml:space="preserve"> городского поселения</t>
  </si>
  <si>
    <t>городского поселения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</si>
  <si>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</si>
  <si>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</si>
  <si>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</si>
  <si>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</si>
  <si>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стпорительства,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</si>
  <si>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Субвенции бюджетам городских поселений на выполнение передаваемых полномочий субъектов Российской Федерации</t>
  </si>
  <si>
    <t>Мероприятия по предупреждению и ликвидации чрезвычайных ситуаций</t>
  </si>
  <si>
    <t>Закупка товаров, работ и услуг для обеспечения государственных (муниципальных нужд</t>
  </si>
  <si>
    <t>Организация благоустройства территорий органов территориального общественного самоуправления-победителей краевого конкурса на звание "Лучший орган территориального общественного самоуправления"</t>
  </si>
  <si>
    <t>Другие вопросы в области культуры, кинематографии</t>
  </si>
  <si>
    <t>Организация и проведение мероприятий, посвящённых значимым событиям, юбилейным и памятным датам</t>
  </si>
  <si>
    <t>Закупка товаров, работ и услуг для обеспечения государственные (муниципальных) нужд</t>
  </si>
  <si>
    <t>Мероприятие по информатизации администрации муниципального образования ее отраслевых (функциональных) органов</t>
  </si>
  <si>
    <t xml:space="preserve">Непрограммные расходы органов местного самоуправления </t>
  </si>
  <si>
    <t>12 1 01 S2720</t>
  </si>
  <si>
    <t>12 1 01 90020</t>
  </si>
  <si>
    <t>Закупка товаров,работ и услуг для обеспечения государственных (муниципальных) нужд</t>
  </si>
  <si>
    <t>10 3 G2 52690</t>
  </si>
  <si>
    <t>Закупка контейнеров для раздельного накопления твердых коммунальных отходов</t>
  </si>
  <si>
    <t>10 3 G2 00000</t>
  </si>
  <si>
    <t>Федеральный проект "Комплексная система обращения с твердыми коммунальными отходами"</t>
  </si>
  <si>
    <t>21 1 F2 55550</t>
  </si>
  <si>
    <t>21 1 F2 00000</t>
  </si>
  <si>
    <t>03 4 01 S4670</t>
  </si>
  <si>
    <t>Обеспечение развития и укрепление материальнотехнической базы домов культуры в населенных пунктах с числом жителей до 50 тысяч человек</t>
  </si>
  <si>
    <t>03 4 01 S0640</t>
  </si>
  <si>
    <t>03 4 01 62980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</si>
  <si>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</si>
  <si>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Ремонт и укрепление материально-технической базы, техническое оснащение муниципальных учреждений культуры и (или) детских музыкальных школ, художественных школ, школ искусств, домов детского творчества</t>
  </si>
  <si>
    <t>Организация благоустройства сельских территорий (поселения)</t>
  </si>
  <si>
    <t>Средства  резервного фонда администрации муниципального образования Апшеронский район</t>
  </si>
  <si>
    <t>Реализация программ формирования современной городской среды</t>
  </si>
  <si>
    <t>Федеральный проект "Формирование комфортной городской среды"</t>
  </si>
  <si>
    <t>Доходы от денежных взысканий (штрафов), поступающих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</si>
  <si>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1 16 10123 01 0000 140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</si>
  <si>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 </t>
  </si>
  <si>
    <t>1 11 07015 13 0000 120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</si>
  <si>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</si>
  <si>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1 11 09080 13 0000 120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</si>
  <si>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</si>
  <si>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1 16 07090 13 0000 140</t>
  </si>
  <si>
    <t>Субсидии бюджетам городских поселений на обеспечение мероприятий по переселению граждан из аварийного жилищного фонда,в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</si>
  <si>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городских поселений на закупку контейнеров для раздельного накопления твердых коммунальных отходов</t>
  </si>
  <si>
    <t>2 02 25269 13 0000 150</t>
  </si>
  <si>
    <t>2 02 25555 13 0000 150</t>
  </si>
  <si>
    <t>Прочие безвозмездные поступления в бюджеты городских поселений</t>
  </si>
  <si>
    <t>2 07 05030 13 0000 150</t>
  </si>
  <si>
    <t>2 02 49999 13 000 150</t>
  </si>
  <si>
    <t>добавила 0,1</t>
  </si>
  <si>
    <t xml:space="preserve"> </t>
  </si>
  <si>
    <t>Департамент имущественных отношений Краснодарского края</t>
  </si>
  <si>
    <t>Ремонт и укрепление материально-технической  базы, техническое оснащение муниципальных учреждений культуры и (или) детских музыкальных школ, художественных школ, школ искусств, домов детского творчества</t>
  </si>
  <si>
    <t>Субсидии бюджетам городских поселений на обеспечение мероприятий по переселению граждан из аварийного жилищного фонда,в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</si>
  <si>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поселений на реализацию программ формирования современной городской среды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</si>
  <si>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</si>
  <si>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проектно-изыскательные работы</t>
  </si>
  <si>
    <t>Осуществление первичного воинского учета органами местного самоуправления поселений, муниципальных и городских округов</t>
  </si>
  <si>
    <t>Доходы бюджета Хадыженского городского поселения Апшеронского района по кодам классификации доходов бюджетов за 2023 год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</si>
  <si>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 и которые расположены в границах городских поселений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</si>
  <si>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1 11 05410 13 0000 120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</si>
  <si>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</si>
  <si>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1 14 06025130000 430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</si>
  <si>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</si>
  <si>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</si>
  <si>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1 01 0213001 0000 110</t>
  </si>
  <si>
    <t>1 01 0214001 0000 110</t>
  </si>
  <si>
    <t>Инициативные платежи, зачисляемые в бюджеты городских поселений</t>
  </si>
  <si>
    <t>1 17 15030130000 150</t>
  </si>
  <si>
    <t>Расходы бюджета Хадыженского городского поселения Апшеронского района по ведомственной структуре расходов бюджета  Хадыженского городского поселения Апшеронского района за 2023 год</t>
  </si>
  <si>
    <t xml:space="preserve">Бюджетные ассигнования, утвержденные решением Совета поселения о бюджете поселения на 2023 г. № 153 от 02.12.2022 г.     </t>
  </si>
  <si>
    <t>17 1 15 20040</t>
  </si>
  <si>
    <t>Иные межбюджетные трансферты на осуществление части полномочий по внутреннему муниципальному финансовому контролю</t>
  </si>
  <si>
    <t>13 4 02 S2560</t>
  </si>
  <si>
    <t>Подготовка изменений в генеральные планы муниципальных образований Краснодарского края</t>
  </si>
  <si>
    <t>06 7 01 10620</t>
  </si>
  <si>
    <t>Субсидии, передаваемые бюджету Апшеронского городского поселения Апшеронского района в целях софинансирования расходных обязательств, возникающих при выполнении полномочий по созданию, содержанию и организации деятельности аварийно-спасательных служб и (или) аварийно-спасательных формирований на территории поселения</t>
  </si>
  <si>
    <t>10 3 08 60200</t>
  </si>
  <si>
    <t>Приобретение специальной техники (на базе шасси трактор)</t>
  </si>
  <si>
    <t>10 3 08 62950</t>
  </si>
  <si>
    <t>Поддержка местных инициатив по итогам краевого конкурса</t>
  </si>
  <si>
    <t>Профессиональная подготовка, переподготовка и повышение квалификации</t>
  </si>
  <si>
    <t>03 4 01 09020</t>
  </si>
  <si>
    <t>Осуществление муниципальным учреждением капитального ремонта</t>
  </si>
  <si>
    <t xml:space="preserve">       Расходы бюджета Хадыженского городского поселения Апшеронского района по разделам и подразделам классификации расходов бюджета за 2023 год</t>
  </si>
  <si>
    <t>Расходы бюджета Хадыженского городского поселения Апшеронского района по целевым статьям (муниципальным программам и непрограммным направлениям деятельности), группам видов расходов классификации расходов бюджетов за  2023 год</t>
  </si>
  <si>
    <t xml:space="preserve">Бюджетные ассигнования, утвержденные решением Совета поселения  о бюджете поселения  на 2023 г. № 153 от 02.12.2022 г.     </t>
  </si>
  <si>
    <t>Исполнено за 2023 года</t>
  </si>
  <si>
    <t>17 1 07 11800</t>
  </si>
  <si>
    <t>17 1 07 00000</t>
  </si>
  <si>
    <t>Обеспечение проведения выборов и референдумов</t>
  </si>
  <si>
    <t>Проведение выборов</t>
  </si>
  <si>
    <t>Проведение выборов главы муниципального образования</t>
  </si>
  <si>
    <t>Исполняющий обязанности главы Хадыженского городского                                             поселения Апшеронского района</t>
  </si>
  <si>
    <t>Т.Н.Сулименко</t>
  </si>
  <si>
    <t>Источники финансирования дефицита бюджета Хадыженского городского поселения Апшеронского района по кодам классификации источников финансирования дефицитов бюджетов за 2023 год</t>
  </si>
  <si>
    <t>Т.И.Сулименко</t>
  </si>
  <si>
    <t>Исполняющий обязанности главы Хадыженского городского поселения Апшеронского района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</si>
</sst>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0000"/>
    <numFmt numFmtId="176" formatCode="0.0"/>
    <numFmt numFmtId="177" formatCode="0.000"/>
    <numFmt numFmtId="178" formatCode="#,##0_р_."/>
    <numFmt numFmtId="179" formatCode="#,##0.00&quot;р.&quot;"/>
    <numFmt numFmtId="180" formatCode="_-* #,##0.0_р_._-;\-* #,##0.0_р_._-;_-* &quot;-&quot;?_р_._-;_-@_-"/>
    <numFmt numFmtId="181" formatCode="#,##0.0_р_."/>
    <numFmt numFmtId="182" formatCode="_-* #,##0.0_р_._-;\-* #,##0.0_р_._-;_-* &quot;-&quot;??_р_._-;_-@_-"/>
    <numFmt numFmtId="183" formatCode="#,##0.000"/>
    <numFmt numFmtId="184" formatCode="#,##0.0000"/>
    <numFmt numFmtId="185" formatCode="#,##0.00000"/>
    <numFmt numFmtId="186" formatCode="#,##0.000000"/>
    <numFmt numFmtId="187" formatCode="#,##0.0000000"/>
    <numFmt numFmtId="188" formatCode="#,##0.00000000"/>
    <numFmt numFmtId="189" formatCode="0.0_ ;[Red]\-0.0\ "/>
    <numFmt numFmtId="190" formatCode="[$-FC19]d\ mmmm\ yyyy\ &quot;г.&quot;"/>
    <numFmt numFmtId="191" formatCode="0.0000"/>
    <numFmt numFmtId="192" formatCode="0.00000_ ;[Red]\-0.00000\ 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00000"/>
    <numFmt numFmtId="198" formatCode="#,##0.0&quot;р.&quot;"/>
    <numFmt numFmtId="199" formatCode="#,##0.000000000"/>
    <numFmt numFmtId="200" formatCode="#,##0.0000000000"/>
    <numFmt numFmtId="201" formatCode="0.000000000"/>
    <numFmt numFmtId="202" formatCode="0.00000000"/>
    <numFmt numFmtId="203" formatCode="0.0000000"/>
    <numFmt numFmtId="204" formatCode="0.000000"/>
    <numFmt numFmtId="205" formatCode="0.0000000000"/>
    <numFmt numFmtId="206" formatCode="0.00000000000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b/>
      <sz val="10"/>
      <name val="Arial Cyr"/>
      <family val="2"/>
    </font>
    <font>
      <sz val="12"/>
      <name val="Arial Cyr"/>
      <family val="0"/>
    </font>
    <font>
      <b/>
      <i/>
      <sz val="12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4"/>
      <name val="Arial Cyr"/>
      <family val="0"/>
    </font>
    <font>
      <i/>
      <sz val="12"/>
      <name val="Times New Roman"/>
      <family val="1"/>
    </font>
    <font>
      <sz val="18"/>
      <name val="Times New Roman"/>
      <family val="1"/>
    </font>
    <font>
      <sz val="1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99">
    <xf numFmtId="0" fontId="0" fillId="0" borderId="0" xfId="0" applyAlignment="1">
      <alignment/>
    </xf>
    <xf numFmtId="0" fontId="3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4" fillId="0" borderId="10" xfId="62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wrapText="1"/>
    </xf>
    <xf numFmtId="49" fontId="4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1" fontId="10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4" fontId="10" fillId="0" borderId="0" xfId="0" applyNumberFormat="1" applyFont="1" applyFill="1" applyAlignment="1">
      <alignment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" fontId="3" fillId="0" borderId="10" xfId="63" applyNumberFormat="1" applyFont="1" applyFill="1" applyBorder="1" applyAlignment="1">
      <alignment horizontal="center"/>
      <protection/>
    </xf>
    <xf numFmtId="1" fontId="12" fillId="0" borderId="0" xfId="63" applyNumberFormat="1" applyFont="1" applyFill="1" applyBorder="1" applyAlignment="1">
      <alignment horizontal="center"/>
      <protection/>
    </xf>
    <xf numFmtId="0" fontId="10" fillId="0" borderId="0" xfId="63" applyFont="1" applyFill="1">
      <alignment/>
      <protection/>
    </xf>
    <xf numFmtId="175" fontId="3" fillId="0" borderId="0" xfId="65" applyNumberFormat="1" applyFont="1" applyFill="1" applyAlignment="1">
      <alignment horizontal="right"/>
      <protection/>
    </xf>
    <xf numFmtId="0" fontId="4" fillId="0" borderId="10" xfId="0" applyNumberFormat="1" applyFont="1" applyFill="1" applyBorder="1" applyAlignment="1">
      <alignment horizontal="left" wrapText="1"/>
    </xf>
    <xf numFmtId="0" fontId="3" fillId="0" borderId="10" xfId="0" applyNumberFormat="1" applyFont="1" applyFill="1" applyBorder="1" applyAlignment="1">
      <alignment horizontal="left" wrapText="1"/>
    </xf>
    <xf numFmtId="0" fontId="4" fillId="0" borderId="10" xfId="61" applyFont="1" applyFill="1" applyBorder="1" applyAlignment="1">
      <alignment horizontal="left" wrapText="1"/>
      <protection/>
    </xf>
    <xf numFmtId="0" fontId="10" fillId="0" borderId="0" xfId="0" applyFont="1" applyFill="1" applyAlignment="1">
      <alignment horizontal="left"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justify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3" fillId="0" borderId="10" xfId="63" applyFont="1" applyFill="1" applyBorder="1" applyAlignment="1">
      <alignment horizontal="left" wrapText="1"/>
      <protection/>
    </xf>
    <xf numFmtId="0" fontId="3" fillId="0" borderId="11" xfId="0" applyNumberFormat="1" applyFont="1" applyBorder="1" applyAlignment="1">
      <alignment horizontal="left" wrapText="1"/>
    </xf>
    <xf numFmtId="0" fontId="3" fillId="0" borderId="12" xfId="0" applyNumberFormat="1" applyFont="1" applyBorder="1" applyAlignment="1">
      <alignment horizontal="center"/>
    </xf>
    <xf numFmtId="0" fontId="5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174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>
      <alignment horizontal="left" vertical="center" wrapText="1"/>
    </xf>
    <xf numFmtId="0" fontId="9" fillId="33" borderId="0" xfId="0" applyFont="1" applyFill="1" applyAlignment="1" applyProtection="1">
      <alignment/>
      <protection/>
    </xf>
    <xf numFmtId="0" fontId="3" fillId="33" borderId="0" xfId="0" applyFont="1" applyFill="1" applyAlignment="1">
      <alignment horizontal="center"/>
    </xf>
    <xf numFmtId="49" fontId="3" fillId="33" borderId="0" xfId="0" applyNumberFormat="1" applyFont="1" applyFill="1" applyAlignment="1">
      <alignment vertical="top" wrapText="1"/>
    </xf>
    <xf numFmtId="0" fontId="3" fillId="33" borderId="0" xfId="0" applyFont="1" applyFill="1" applyAlignment="1">
      <alignment/>
    </xf>
    <xf numFmtId="0" fontId="5" fillId="33" borderId="0" xfId="62" applyFont="1" applyFill="1" applyProtection="1">
      <alignment/>
      <protection/>
    </xf>
    <xf numFmtId="0" fontId="3" fillId="33" borderId="0" xfId="0" applyFont="1" applyFill="1" applyBorder="1" applyAlignment="1">
      <alignment horizontal="center" vertical="top"/>
    </xf>
    <xf numFmtId="49" fontId="4" fillId="33" borderId="0" xfId="0" applyNumberFormat="1" applyFont="1" applyFill="1" applyBorder="1" applyAlignment="1">
      <alignment vertical="top" wrapText="1"/>
    </xf>
    <xf numFmtId="49" fontId="3" fillId="33" borderId="0" xfId="0" applyNumberFormat="1" applyFont="1" applyFill="1" applyBorder="1" applyAlignment="1">
      <alignment horizontal="center" wrapText="1"/>
    </xf>
    <xf numFmtId="49" fontId="3" fillId="33" borderId="0" xfId="0" applyNumberFormat="1" applyFont="1" applyFill="1" applyBorder="1" applyAlignment="1">
      <alignment horizontal="center"/>
    </xf>
    <xf numFmtId="49" fontId="3" fillId="33" borderId="0" xfId="0" applyNumberFormat="1" applyFont="1" applyFill="1" applyBorder="1" applyAlignment="1">
      <alignment horizontal="center"/>
    </xf>
    <xf numFmtId="49" fontId="4" fillId="33" borderId="13" xfId="62" applyNumberFormat="1" applyFont="1" applyFill="1" applyBorder="1" applyAlignment="1" applyProtection="1">
      <alignment horizontal="center" vertical="center" wrapText="1"/>
      <protection/>
    </xf>
    <xf numFmtId="1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175" fontId="3" fillId="33" borderId="0" xfId="0" applyNumberFormat="1" applyFont="1" applyFill="1" applyAlignment="1">
      <alignment horizontal="center"/>
    </xf>
    <xf numFmtId="49" fontId="3" fillId="33" borderId="0" xfId="0" applyNumberFormat="1" applyFont="1" applyFill="1" applyAlignment="1">
      <alignment horizontal="center"/>
    </xf>
    <xf numFmtId="4" fontId="3" fillId="33" borderId="0" xfId="0" applyNumberFormat="1" applyFont="1" applyFill="1" applyAlignment="1">
      <alignment/>
    </xf>
    <xf numFmtId="0" fontId="3" fillId="33" borderId="0" xfId="0" applyNumberFormat="1" applyFont="1" applyFill="1" applyAlignment="1">
      <alignment/>
    </xf>
    <xf numFmtId="176" fontId="5" fillId="33" borderId="0" xfId="62" applyNumberFormat="1" applyFont="1" applyFill="1" applyAlignment="1" applyProtection="1">
      <alignment horizontal="center"/>
      <protection/>
    </xf>
    <xf numFmtId="0" fontId="6" fillId="33" borderId="0" xfId="62" applyFont="1" applyFill="1" applyAlignment="1" applyProtection="1">
      <alignment horizontal="center"/>
      <protection/>
    </xf>
    <xf numFmtId="175" fontId="3" fillId="33" borderId="0" xfId="0" applyNumberFormat="1" applyFont="1" applyFill="1" applyBorder="1" applyAlignment="1" applyProtection="1">
      <alignment horizontal="right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0" xfId="62" applyFont="1" applyFill="1" applyBorder="1" applyAlignment="1" applyProtection="1">
      <alignment horizontal="center" vertical="center" wrapText="1"/>
      <protection/>
    </xf>
    <xf numFmtId="176" fontId="4" fillId="33" borderId="10" xfId="0" applyNumberFormat="1" applyFont="1" applyFill="1" applyBorder="1" applyAlignment="1" applyProtection="1">
      <alignment horizontal="center" vertical="center" wrapText="1"/>
      <protection/>
    </xf>
    <xf numFmtId="1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3" fillId="33" borderId="10" xfId="0" applyNumberFormat="1" applyFont="1" applyFill="1" applyBorder="1" applyAlignment="1" applyProtection="1">
      <alignment horizontal="center" wrapText="1"/>
      <protection/>
    </xf>
    <xf numFmtId="0" fontId="3" fillId="33" borderId="13" xfId="0" applyFont="1" applyFill="1" applyBorder="1" applyAlignment="1" applyProtection="1">
      <alignment horizontal="center"/>
      <protection/>
    </xf>
    <xf numFmtId="1" fontId="3" fillId="33" borderId="10" xfId="0" applyNumberFormat="1" applyFont="1" applyFill="1" applyBorder="1" applyAlignment="1" applyProtection="1">
      <alignment horizontal="center" wrapText="1"/>
      <protection/>
    </xf>
    <xf numFmtId="0" fontId="4" fillId="33" borderId="1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 horizontal="center"/>
      <protection/>
    </xf>
    <xf numFmtId="0" fontId="0" fillId="33" borderId="0" xfId="0" applyFont="1" applyFill="1" applyAlignment="1" applyProtection="1">
      <alignment/>
      <protection/>
    </xf>
    <xf numFmtId="0" fontId="4" fillId="33" borderId="14" xfId="0" applyFont="1" applyFill="1" applyBorder="1" applyAlignment="1" applyProtection="1">
      <alignment horizontal="center"/>
      <protection/>
    </xf>
    <xf numFmtId="176" fontId="0" fillId="33" borderId="0" xfId="0" applyNumberFormat="1" applyFont="1" applyFill="1" applyAlignment="1" applyProtection="1">
      <alignment horizontal="center"/>
      <protection/>
    </xf>
    <xf numFmtId="0" fontId="3" fillId="33" borderId="0" xfId="0" applyFont="1" applyFill="1" applyAlignment="1">
      <alignment horizontal="right"/>
    </xf>
    <xf numFmtId="49" fontId="3" fillId="33" borderId="0" xfId="0" applyNumberFormat="1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right" vertical="top"/>
    </xf>
    <xf numFmtId="0" fontId="4" fillId="33" borderId="10" xfId="62" applyFont="1" applyFill="1" applyBorder="1" applyAlignment="1">
      <alignment horizontal="center" vertical="center" wrapText="1"/>
      <protection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center" vertical="center" shrinkToFit="1"/>
    </xf>
    <xf numFmtId="0" fontId="3" fillId="33" borderId="10" xfId="0" applyNumberFormat="1" applyFont="1" applyFill="1" applyBorder="1" applyAlignment="1">
      <alignment horizontal="center" vertical="center" shrinkToFit="1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3" fillId="0" borderId="13" xfId="0" applyFont="1" applyFill="1" applyBorder="1" applyAlignment="1">
      <alignment horizontal="center" wrapText="1"/>
    </xf>
    <xf numFmtId="0" fontId="4" fillId="0" borderId="15" xfId="0" applyNumberFormat="1" applyFont="1" applyFill="1" applyBorder="1" applyAlignment="1">
      <alignment horizontal="left" wrapText="1"/>
    </xf>
    <xf numFmtId="174" fontId="4" fillId="0" borderId="10" xfId="0" applyNumberFormat="1" applyFont="1" applyFill="1" applyBorder="1" applyAlignment="1">
      <alignment horizontal="right"/>
    </xf>
    <xf numFmtId="174" fontId="3" fillId="0" borderId="10" xfId="0" applyNumberFormat="1" applyFont="1" applyFill="1" applyBorder="1" applyAlignment="1">
      <alignment horizontal="right"/>
    </xf>
    <xf numFmtId="174" fontId="3" fillId="0" borderId="10" xfId="75" applyNumberFormat="1" applyFont="1" applyFill="1" applyBorder="1" applyAlignment="1" applyProtection="1">
      <alignment horizontal="right"/>
      <protection locked="0"/>
    </xf>
    <xf numFmtId="49" fontId="3" fillId="0" borderId="12" xfId="0" applyNumberFormat="1" applyFont="1" applyFill="1" applyBorder="1" applyAlignment="1">
      <alignment horizontal="center"/>
    </xf>
    <xf numFmtId="175" fontId="3" fillId="33" borderId="0" xfId="0" applyNumberFormat="1" applyFont="1" applyFill="1" applyBorder="1" applyAlignment="1">
      <alignment horizontal="right"/>
    </xf>
    <xf numFmtId="0" fontId="5" fillId="33" borderId="0" xfId="0" applyFont="1" applyFill="1" applyAlignment="1">
      <alignment wrapText="1"/>
    </xf>
    <xf numFmtId="0" fontId="4" fillId="0" borderId="15" xfId="61" applyFont="1" applyFill="1" applyBorder="1" applyAlignment="1">
      <alignment horizontal="left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4" fontId="4" fillId="33" borderId="0" xfId="0" applyNumberFormat="1" applyFont="1" applyFill="1" applyAlignment="1">
      <alignment/>
    </xf>
    <xf numFmtId="0" fontId="3" fillId="0" borderId="11" xfId="0" applyFont="1" applyFill="1" applyBorder="1" applyAlignment="1">
      <alignment horizontal="justify" wrapText="1"/>
    </xf>
    <xf numFmtId="0" fontId="3" fillId="34" borderId="10" xfId="0" applyFont="1" applyFill="1" applyBorder="1" applyAlignment="1">
      <alignment horizontal="center" wrapText="1"/>
    </xf>
    <xf numFmtId="0" fontId="10" fillId="33" borderId="0" xfId="0" applyFont="1" applyFill="1" applyAlignment="1">
      <alignment/>
    </xf>
    <xf numFmtId="49" fontId="3" fillId="33" borderId="0" xfId="0" applyNumberFormat="1" applyFont="1" applyFill="1" applyAlignment="1">
      <alignment horizontal="right"/>
    </xf>
    <xf numFmtId="4" fontId="10" fillId="33" borderId="0" xfId="0" applyNumberFormat="1" applyFont="1" applyFill="1" applyAlignment="1">
      <alignment/>
    </xf>
    <xf numFmtId="175" fontId="4" fillId="33" borderId="0" xfId="0" applyNumberFormat="1" applyFont="1" applyFill="1" applyBorder="1" applyAlignment="1">
      <alignment/>
    </xf>
    <xf numFmtId="175" fontId="3" fillId="33" borderId="16" xfId="0" applyNumberFormat="1" applyFont="1" applyFill="1" applyBorder="1" applyAlignment="1">
      <alignment/>
    </xf>
    <xf numFmtId="0" fontId="3" fillId="0" borderId="0" xfId="0" applyFont="1" applyFill="1" applyAlignment="1">
      <alignment horizontal="left"/>
    </xf>
    <xf numFmtId="181" fontId="3" fillId="0" borderId="0" xfId="0" applyNumberFormat="1" applyFont="1" applyFill="1" applyAlignment="1">
      <alignment horizontal="center"/>
    </xf>
    <xf numFmtId="0" fontId="10" fillId="0" borderId="0" xfId="0" applyFont="1" applyAlignment="1">
      <alignment horizontal="center"/>
    </xf>
    <xf numFmtId="176" fontId="3" fillId="0" borderId="0" xfId="0" applyNumberFormat="1" applyFont="1" applyFill="1" applyAlignment="1">
      <alignment horizontal="right"/>
    </xf>
    <xf numFmtId="174" fontId="3" fillId="0" borderId="0" xfId="0" applyNumberFormat="1" applyFont="1" applyFill="1" applyAlignment="1">
      <alignment horizontal="right"/>
    </xf>
    <xf numFmtId="4" fontId="3" fillId="0" borderId="0" xfId="0" applyNumberFormat="1" applyFont="1" applyFill="1" applyAlignment="1">
      <alignment horizontal="right"/>
    </xf>
    <xf numFmtId="49" fontId="3" fillId="34" borderId="10" xfId="0" applyNumberFormat="1" applyFont="1" applyFill="1" applyBorder="1" applyAlignment="1">
      <alignment vertical="top" wrapText="1"/>
    </xf>
    <xf numFmtId="49" fontId="3" fillId="34" borderId="10" xfId="0" applyNumberFormat="1" applyFont="1" applyFill="1" applyBorder="1" applyAlignment="1">
      <alignment horizontal="center" wrapText="1"/>
    </xf>
    <xf numFmtId="49" fontId="3" fillId="34" borderId="10" xfId="0" applyNumberFormat="1" applyFont="1" applyFill="1" applyBorder="1" applyAlignment="1">
      <alignment horizontal="center"/>
    </xf>
    <xf numFmtId="175" fontId="3" fillId="34" borderId="17" xfId="0" applyNumberFormat="1" applyFont="1" applyFill="1" applyBorder="1" applyAlignment="1">
      <alignment/>
    </xf>
    <xf numFmtId="0" fontId="3" fillId="34" borderId="10" xfId="0" applyFont="1" applyFill="1" applyBorder="1" applyAlignment="1">
      <alignment wrapText="1"/>
    </xf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Alignment="1">
      <alignment vertical="top" wrapText="1"/>
    </xf>
    <xf numFmtId="175" fontId="3" fillId="0" borderId="0" xfId="0" applyNumberFormat="1" applyFont="1" applyFill="1" applyAlignment="1">
      <alignment/>
    </xf>
    <xf numFmtId="176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49" fontId="11" fillId="34" borderId="10" xfId="0" applyNumberFormat="1" applyFont="1" applyFill="1" applyBorder="1" applyAlignment="1">
      <alignment horizontal="left" vertical="top" wrapText="1"/>
    </xf>
    <xf numFmtId="4" fontId="3" fillId="0" borderId="10" xfId="0" applyNumberFormat="1" applyFont="1" applyFill="1" applyBorder="1" applyAlignment="1">
      <alignment horizontal="right"/>
    </xf>
    <xf numFmtId="0" fontId="3" fillId="34" borderId="0" xfId="0" applyFont="1" applyFill="1" applyAlignment="1">
      <alignment/>
    </xf>
    <xf numFmtId="49" fontId="11" fillId="34" borderId="10" xfId="0" applyNumberFormat="1" applyFont="1" applyFill="1" applyBorder="1" applyAlignment="1">
      <alignment vertical="top" wrapText="1"/>
    </xf>
    <xf numFmtId="49" fontId="11" fillId="34" borderId="10" xfId="0" applyNumberFormat="1" applyFont="1" applyFill="1" applyBorder="1" applyAlignment="1">
      <alignment horizontal="center" wrapText="1"/>
    </xf>
    <xf numFmtId="49" fontId="3" fillId="34" borderId="10" xfId="0" applyNumberFormat="1" applyFont="1" applyFill="1" applyBorder="1" applyAlignment="1">
      <alignment horizontal="center" wrapText="1"/>
    </xf>
    <xf numFmtId="49" fontId="4" fillId="34" borderId="10" xfId="0" applyNumberFormat="1" applyFont="1" applyFill="1" applyBorder="1" applyAlignment="1">
      <alignment horizontal="center" wrapText="1"/>
    </xf>
    <xf numFmtId="49" fontId="3" fillId="34" borderId="10" xfId="0" applyNumberFormat="1" applyFont="1" applyFill="1" applyBorder="1" applyAlignment="1">
      <alignment horizontal="left" vertical="top" wrapText="1"/>
    </xf>
    <xf numFmtId="49" fontId="3" fillId="34" borderId="10" xfId="0" applyNumberFormat="1" applyFont="1" applyFill="1" applyBorder="1" applyAlignment="1">
      <alignment horizontal="center"/>
    </xf>
    <xf numFmtId="49" fontId="11" fillId="34" borderId="10" xfId="0" applyNumberFormat="1" applyFont="1" applyFill="1" applyBorder="1" applyAlignment="1">
      <alignment horizontal="left" wrapText="1"/>
    </xf>
    <xf numFmtId="0" fontId="3" fillId="34" borderId="10" xfId="0" applyFont="1" applyFill="1" applyBorder="1" applyAlignment="1">
      <alignment horizontal="left" wrapText="1"/>
    </xf>
    <xf numFmtId="49" fontId="3" fillId="34" borderId="10" xfId="0" applyNumberFormat="1" applyFont="1" applyFill="1" applyBorder="1" applyAlignment="1">
      <alignment horizontal="left" vertical="top" wrapText="1"/>
    </xf>
    <xf numFmtId="49" fontId="3" fillId="34" borderId="10" xfId="55" applyNumberFormat="1" applyFont="1" applyFill="1" applyBorder="1" applyAlignment="1" applyProtection="1">
      <alignment horizontal="left" vertical="center" wrapText="1"/>
      <protection hidden="1"/>
    </xf>
    <xf numFmtId="49" fontId="11" fillId="34" borderId="10" xfId="0" applyNumberFormat="1" applyFont="1" applyFill="1" applyBorder="1" applyAlignment="1">
      <alignment horizontal="center"/>
    </xf>
    <xf numFmtId="0" fontId="11" fillId="34" borderId="10" xfId="0" applyFont="1" applyFill="1" applyBorder="1" applyAlignment="1">
      <alignment horizontal="left" wrapText="1"/>
    </xf>
    <xf numFmtId="0" fontId="5" fillId="34" borderId="0" xfId="0" applyFont="1" applyFill="1" applyAlignment="1" applyProtection="1">
      <alignment horizontal="right"/>
      <protection locked="0"/>
    </xf>
    <xf numFmtId="49" fontId="3" fillId="34" borderId="10" xfId="55" applyNumberFormat="1" applyFont="1" applyFill="1" applyBorder="1" applyAlignment="1" applyProtection="1">
      <alignment horizontal="left" vertical="center" wrapText="1"/>
      <protection hidden="1"/>
    </xf>
    <xf numFmtId="0" fontId="3" fillId="34" borderId="11" xfId="0" applyNumberFormat="1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center"/>
    </xf>
    <xf numFmtId="174" fontId="4" fillId="0" borderId="10" xfId="0" applyNumberFormat="1" applyFont="1" applyFill="1" applyBorder="1" applyAlignment="1">
      <alignment horizontal="right" wrapText="1"/>
    </xf>
    <xf numFmtId="174" fontId="3" fillId="0" borderId="10" xfId="65" applyNumberFormat="1" applyFont="1" applyFill="1" applyBorder="1" applyAlignment="1" applyProtection="1">
      <alignment horizontal="right"/>
      <protection locked="0"/>
    </xf>
    <xf numFmtId="174" fontId="10" fillId="0" borderId="0" xfId="0" applyNumberFormat="1" applyFont="1" applyFill="1" applyAlignment="1">
      <alignment/>
    </xf>
    <xf numFmtId="0" fontId="5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1" fontId="3" fillId="0" borderId="0" xfId="0" applyNumberFormat="1" applyFont="1" applyFill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horizontal="right"/>
      <protection locked="0"/>
    </xf>
    <xf numFmtId="0" fontId="3" fillId="34" borderId="10" xfId="0" applyFont="1" applyFill="1" applyBorder="1" applyAlignment="1">
      <alignment horizontal="left" vertical="top" wrapText="1"/>
    </xf>
    <xf numFmtId="0" fontId="3" fillId="34" borderId="10" xfId="58" applyNumberFormat="1" applyFont="1" applyFill="1" applyBorder="1" applyAlignment="1" applyProtection="1">
      <alignment horizontal="left" vertical="center" wrapText="1"/>
      <protection hidden="1"/>
    </xf>
    <xf numFmtId="0" fontId="11" fillId="34" borderId="10" xfId="0" applyFont="1" applyFill="1" applyBorder="1" applyAlignment="1">
      <alignment horizontal="left" vertical="center" wrapText="1"/>
    </xf>
    <xf numFmtId="176" fontId="3" fillId="34" borderId="10" xfId="0" applyNumberFormat="1" applyFont="1" applyFill="1" applyBorder="1" applyAlignment="1">
      <alignment/>
    </xf>
    <xf numFmtId="0" fontId="5" fillId="34" borderId="0" xfId="0" applyFont="1" applyFill="1" applyAlignment="1">
      <alignment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/>
    </xf>
    <xf numFmtId="49" fontId="3" fillId="33" borderId="0" xfId="0" applyNumberFormat="1" applyFont="1" applyFill="1" applyBorder="1" applyAlignment="1">
      <alignment vertical="top" wrapText="1"/>
    </xf>
    <xf numFmtId="175" fontId="3" fillId="33" borderId="0" xfId="0" applyNumberFormat="1" applyFont="1" applyFill="1" applyBorder="1" applyAlignment="1">
      <alignment horizontal="center"/>
    </xf>
    <xf numFmtId="174" fontId="3" fillId="0" borderId="0" xfId="0" applyNumberFormat="1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3" fontId="3" fillId="0" borderId="0" xfId="73" applyNumberFormat="1" applyFont="1" applyFill="1" applyBorder="1" applyAlignment="1" applyProtection="1">
      <alignment horizontal="right"/>
      <protection/>
    </xf>
    <xf numFmtId="0" fontId="16" fillId="33" borderId="0" xfId="0" applyFont="1" applyFill="1" applyAlignment="1">
      <alignment horizontal="center"/>
    </xf>
    <xf numFmtId="0" fontId="16" fillId="34" borderId="0" xfId="0" applyFont="1" applyFill="1" applyAlignment="1" applyProtection="1">
      <alignment horizontal="right"/>
      <protection locked="0"/>
    </xf>
    <xf numFmtId="49" fontId="16" fillId="33" borderId="0" xfId="0" applyNumberFormat="1" applyFont="1" applyFill="1" applyAlignment="1">
      <alignment horizontal="center"/>
    </xf>
    <xf numFmtId="175" fontId="16" fillId="33" borderId="0" xfId="0" applyNumberFormat="1" applyFont="1" applyFill="1" applyAlignment="1">
      <alignment horizontal="center"/>
    </xf>
    <xf numFmtId="0" fontId="16" fillId="33" borderId="0" xfId="0" applyFont="1" applyFill="1" applyAlignment="1">
      <alignment/>
    </xf>
    <xf numFmtId="1" fontId="16" fillId="0" borderId="0" xfId="0" applyNumberFormat="1" applyFont="1" applyFill="1" applyAlignment="1">
      <alignment horizontal="right"/>
    </xf>
    <xf numFmtId="0" fontId="17" fillId="33" borderId="0" xfId="0" applyFont="1" applyFill="1" applyAlignment="1" applyProtection="1">
      <alignment/>
      <protection/>
    </xf>
    <xf numFmtId="175" fontId="16" fillId="0" borderId="0" xfId="0" applyNumberFormat="1" applyFont="1" applyFill="1" applyAlignment="1">
      <alignment/>
    </xf>
    <xf numFmtId="0" fontId="17" fillId="33" borderId="0" xfId="0" applyFont="1" applyFill="1" applyAlignment="1">
      <alignment/>
    </xf>
    <xf numFmtId="176" fontId="10" fillId="0" borderId="0" xfId="0" applyNumberFormat="1" applyFont="1" applyFill="1" applyAlignment="1">
      <alignment/>
    </xf>
    <xf numFmtId="0" fontId="3" fillId="34" borderId="10" xfId="63" applyFont="1" applyFill="1" applyBorder="1" applyAlignment="1">
      <alignment horizontal="left" wrapText="1"/>
      <protection/>
    </xf>
    <xf numFmtId="0" fontId="3" fillId="34" borderId="10" xfId="0" applyFont="1" applyFill="1" applyBorder="1" applyAlignment="1">
      <alignment horizontal="center"/>
    </xf>
    <xf numFmtId="1" fontId="3" fillId="34" borderId="10" xfId="63" applyNumberFormat="1" applyFont="1" applyFill="1" applyBorder="1" applyAlignment="1">
      <alignment horizontal="center"/>
      <protection/>
    </xf>
    <xf numFmtId="174" fontId="3" fillId="34" borderId="10" xfId="75" applyNumberFormat="1" applyFont="1" applyFill="1" applyBorder="1" applyAlignment="1" applyProtection="1">
      <alignment horizontal="right"/>
      <protection locked="0"/>
    </xf>
    <xf numFmtId="0" fontId="3" fillId="34" borderId="12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wrapText="1"/>
    </xf>
    <xf numFmtId="174" fontId="4" fillId="34" borderId="10" xfId="0" applyNumberFormat="1" applyFont="1" applyFill="1" applyBorder="1" applyAlignment="1">
      <alignment horizontal="right"/>
    </xf>
    <xf numFmtId="174" fontId="3" fillId="34" borderId="10" xfId="0" applyNumberFormat="1" applyFont="1" applyFill="1" applyBorder="1" applyAlignment="1">
      <alignment/>
    </xf>
    <xf numFmtId="174" fontId="4" fillId="34" borderId="13" xfId="73" applyNumberFormat="1" applyFont="1" applyFill="1" applyBorder="1" applyAlignment="1" applyProtection="1">
      <alignment horizontal="right"/>
      <protection/>
    </xf>
    <xf numFmtId="174" fontId="3" fillId="34" borderId="13" xfId="73" applyNumberFormat="1" applyFont="1" applyFill="1" applyBorder="1" applyAlignment="1" applyProtection="1">
      <alignment horizontal="right"/>
      <protection/>
    </xf>
    <xf numFmtId="174" fontId="3" fillId="34" borderId="18" xfId="0" applyNumberFormat="1" applyFont="1" applyFill="1" applyBorder="1" applyAlignment="1" applyProtection="1">
      <alignment horizontal="right"/>
      <protection/>
    </xf>
    <xf numFmtId="176" fontId="4" fillId="34" borderId="10" xfId="0" applyNumberFormat="1" applyFont="1" applyFill="1" applyBorder="1" applyAlignment="1">
      <alignment wrapText="1"/>
    </xf>
    <xf numFmtId="176" fontId="3" fillId="34" borderId="10" xfId="0" applyNumberFormat="1" applyFont="1" applyFill="1" applyBorder="1" applyAlignment="1">
      <alignment wrapText="1"/>
    </xf>
    <xf numFmtId="49" fontId="4" fillId="34" borderId="10" xfId="0" applyNumberFormat="1" applyFont="1" applyFill="1" applyBorder="1" applyAlignment="1">
      <alignment horizontal="center"/>
    </xf>
    <xf numFmtId="49" fontId="4" fillId="34" borderId="10" xfId="60" applyNumberFormat="1" applyFont="1" applyFill="1" applyBorder="1" applyAlignment="1">
      <alignment horizontal="center" wrapText="1"/>
      <protection/>
    </xf>
    <xf numFmtId="49" fontId="4" fillId="34" borderId="10" xfId="60" applyNumberFormat="1" applyFont="1" applyFill="1" applyBorder="1" applyAlignment="1">
      <alignment horizontal="center"/>
      <protection/>
    </xf>
    <xf numFmtId="49" fontId="3" fillId="34" borderId="10" xfId="60" applyNumberFormat="1" applyFont="1" applyFill="1" applyBorder="1" applyAlignment="1">
      <alignment horizontal="center"/>
      <protection/>
    </xf>
    <xf numFmtId="49" fontId="3" fillId="34" borderId="10" xfId="60" applyNumberFormat="1" applyFont="1" applyFill="1" applyBorder="1" applyAlignment="1">
      <alignment horizont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49" fontId="4" fillId="34" borderId="10" xfId="0" applyNumberFormat="1" applyFont="1" applyFill="1" applyBorder="1" applyAlignment="1" applyProtection="1">
      <alignment horizontal="center" vertical="center"/>
      <protection/>
    </xf>
    <xf numFmtId="174" fontId="4" fillId="34" borderId="10" xfId="0" applyNumberFormat="1" applyFont="1" applyFill="1" applyBorder="1" applyAlignment="1" applyProtection="1">
      <alignment horizontal="center" vertical="center" wrapText="1"/>
      <protection/>
    </xf>
    <xf numFmtId="174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4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1" fontId="4" fillId="34" borderId="10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 vertical="top" wrapText="1"/>
    </xf>
    <xf numFmtId="175" fontId="3" fillId="34" borderId="10" xfId="0" applyNumberFormat="1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center"/>
    </xf>
    <xf numFmtId="3" fontId="3" fillId="34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top"/>
    </xf>
    <xf numFmtId="0" fontId="4" fillId="34" borderId="10" xfId="0" applyFont="1" applyFill="1" applyBorder="1" applyAlignment="1">
      <alignment horizontal="center" vertical="top"/>
    </xf>
    <xf numFmtId="49" fontId="4" fillId="34" borderId="10" xfId="0" applyNumberFormat="1" applyFont="1" applyFill="1" applyBorder="1" applyAlignment="1">
      <alignment vertical="top" wrapText="1"/>
    </xf>
    <xf numFmtId="49" fontId="4" fillId="34" borderId="10" xfId="0" applyNumberFormat="1" applyFont="1" applyFill="1" applyBorder="1" applyAlignment="1">
      <alignment horizontal="center" wrapText="1"/>
    </xf>
    <xf numFmtId="49" fontId="4" fillId="34" borderId="10" xfId="0" applyNumberFormat="1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vertical="top" wrapText="1"/>
    </xf>
    <xf numFmtId="175" fontId="4" fillId="34" borderId="17" xfId="0" applyNumberFormat="1" applyFont="1" applyFill="1" applyBorder="1" applyAlignment="1">
      <alignment/>
    </xf>
    <xf numFmtId="49" fontId="3" fillId="34" borderId="10" xfId="0" applyNumberFormat="1" applyFont="1" applyFill="1" applyBorder="1" applyAlignment="1">
      <alignment wrapText="1"/>
    </xf>
    <xf numFmtId="0" fontId="3" fillId="34" borderId="10" xfId="0" applyFont="1" applyFill="1" applyBorder="1" applyAlignment="1">
      <alignment horizontal="left" wrapText="1"/>
    </xf>
    <xf numFmtId="0" fontId="4" fillId="34" borderId="10" xfId="0" applyFont="1" applyFill="1" applyBorder="1" applyAlignment="1">
      <alignment horizontal="left" wrapText="1"/>
    </xf>
    <xf numFmtId="0" fontId="4" fillId="34" borderId="10" xfId="65" applyFont="1" applyFill="1" applyBorder="1" applyAlignment="1">
      <alignment vertical="top" wrapText="1"/>
      <protection/>
    </xf>
    <xf numFmtId="0" fontId="3" fillId="34" borderId="10" xfId="60" applyFont="1" applyFill="1" applyBorder="1" applyAlignment="1">
      <alignment horizontal="left" wrapText="1"/>
      <protection/>
    </xf>
    <xf numFmtId="49" fontId="4" fillId="34" borderId="10" xfId="0" applyNumberFormat="1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wrapText="1"/>
    </xf>
    <xf numFmtId="11" fontId="3" fillId="34" borderId="10" xfId="60" applyNumberFormat="1" applyFont="1" applyFill="1" applyBorder="1" applyAlignment="1">
      <alignment vertical="top" wrapText="1"/>
      <protection/>
    </xf>
    <xf numFmtId="49" fontId="4" fillId="34" borderId="10" xfId="0" applyNumberFormat="1" applyFont="1" applyFill="1" applyBorder="1" applyAlignment="1">
      <alignment horizontal="left" wrapText="1"/>
    </xf>
    <xf numFmtId="11" fontId="4" fillId="34" borderId="10" xfId="60" applyNumberFormat="1" applyFont="1" applyFill="1" applyBorder="1" applyAlignment="1">
      <alignment vertical="top" wrapText="1"/>
      <protection/>
    </xf>
    <xf numFmtId="49" fontId="4" fillId="34" borderId="19" xfId="0" applyNumberFormat="1" applyFont="1" applyFill="1" applyBorder="1" applyAlignment="1" applyProtection="1">
      <alignment horizontal="left"/>
      <protection/>
    </xf>
    <xf numFmtId="0" fontId="3" fillId="34" borderId="20" xfId="65" applyFont="1" applyFill="1" applyBorder="1" applyAlignment="1" applyProtection="1">
      <alignment horizontal="center" vertical="top" wrapText="1"/>
      <protection/>
    </xf>
    <xf numFmtId="174" fontId="4" fillId="34" borderId="21" xfId="0" applyNumberFormat="1" applyFont="1" applyFill="1" applyBorder="1" applyAlignment="1" applyProtection="1">
      <alignment horizontal="right"/>
      <protection/>
    </xf>
    <xf numFmtId="0" fontId="3" fillId="34" borderId="22" xfId="65" applyFont="1" applyFill="1" applyBorder="1" applyAlignment="1" applyProtection="1">
      <alignment horizontal="left" vertical="top" indent="3"/>
      <protection/>
    </xf>
    <xf numFmtId="0" fontId="3" fillId="34" borderId="23" xfId="65" applyFont="1" applyFill="1" applyBorder="1" applyAlignment="1" applyProtection="1">
      <alignment horizontal="center" vertical="top" wrapText="1"/>
      <protection/>
    </xf>
    <xf numFmtId="174" fontId="3" fillId="34" borderId="21" xfId="0" applyNumberFormat="1" applyFont="1" applyFill="1" applyBorder="1" applyAlignment="1" applyProtection="1">
      <alignment horizontal="right"/>
      <protection/>
    </xf>
    <xf numFmtId="49" fontId="4" fillId="34" borderId="10" xfId="65" applyNumberFormat="1" applyFont="1" applyFill="1" applyBorder="1" applyAlignment="1">
      <alignment horizontal="center"/>
      <protection/>
    </xf>
    <xf numFmtId="0" fontId="3" fillId="34" borderId="10" xfId="65" applyFont="1" applyFill="1" applyBorder="1" applyAlignment="1">
      <alignment vertical="top" wrapText="1"/>
      <protection/>
    </xf>
    <xf numFmtId="49" fontId="3" fillId="34" borderId="10" xfId="65" applyNumberFormat="1" applyFont="1" applyFill="1" applyBorder="1" applyAlignment="1">
      <alignment horizontal="center"/>
      <protection/>
    </xf>
    <xf numFmtId="0" fontId="3" fillId="34" borderId="10" xfId="65" applyFont="1" applyFill="1" applyBorder="1" applyAlignment="1">
      <alignment vertical="top" wrapText="1"/>
      <protection/>
    </xf>
    <xf numFmtId="49" fontId="3" fillId="34" borderId="10" xfId="65" applyNumberFormat="1" applyFont="1" applyFill="1" applyBorder="1" applyAlignment="1">
      <alignment horizontal="center"/>
      <protection/>
    </xf>
    <xf numFmtId="49" fontId="3" fillId="34" borderId="15" xfId="65" applyNumberFormat="1" applyFont="1" applyFill="1" applyBorder="1" applyAlignment="1">
      <alignment horizontal="center"/>
      <protection/>
    </xf>
    <xf numFmtId="0" fontId="4" fillId="34" borderId="10" xfId="65" applyFont="1" applyFill="1" applyBorder="1" applyAlignment="1">
      <alignment horizontal="center" vertical="top" wrapText="1"/>
      <protection/>
    </xf>
    <xf numFmtId="174" fontId="4" fillId="34" borderId="18" xfId="0" applyNumberFormat="1" applyFont="1" applyFill="1" applyBorder="1" applyAlignment="1" applyProtection="1">
      <alignment horizontal="right"/>
      <protection/>
    </xf>
    <xf numFmtId="0" fontId="3" fillId="34" borderId="10" xfId="65" applyFont="1" applyFill="1" applyBorder="1" applyAlignment="1">
      <alignment horizontal="center" vertical="top" wrapText="1"/>
      <protection/>
    </xf>
    <xf numFmtId="0" fontId="3" fillId="34" borderId="10" xfId="65" applyFont="1" applyFill="1" applyBorder="1" applyAlignment="1">
      <alignment horizontal="center" vertical="top" wrapText="1"/>
      <protection/>
    </xf>
    <xf numFmtId="0" fontId="4" fillId="34" borderId="10" xfId="65" applyFont="1" applyFill="1" applyBorder="1">
      <alignment/>
      <protection/>
    </xf>
    <xf numFmtId="0" fontId="4" fillId="34" borderId="10" xfId="65" applyFont="1" applyFill="1" applyBorder="1" applyAlignment="1">
      <alignment horizontal="center"/>
      <protection/>
    </xf>
    <xf numFmtId="174" fontId="4" fillId="34" borderId="10" xfId="0" applyNumberFormat="1" applyFont="1" applyFill="1" applyBorder="1" applyAlignment="1" applyProtection="1">
      <alignment horizontal="right"/>
      <protection/>
    </xf>
    <xf numFmtId="49" fontId="3" fillId="34" borderId="10" xfId="59" applyNumberFormat="1" applyFont="1" applyFill="1" applyBorder="1" applyAlignment="1">
      <alignment vertical="top" wrapText="1"/>
      <protection/>
    </xf>
    <xf numFmtId="174" fontId="3" fillId="34" borderId="10" xfId="0" applyNumberFormat="1" applyFont="1" applyFill="1" applyBorder="1" applyAlignment="1" applyProtection="1">
      <alignment horizontal="right"/>
      <protection/>
    </xf>
    <xf numFmtId="176" fontId="4" fillId="34" borderId="10" xfId="0" applyNumberFormat="1" applyFont="1" applyFill="1" applyBorder="1" applyAlignment="1">
      <alignment/>
    </xf>
    <xf numFmtId="0" fontId="11" fillId="34" borderId="10" xfId="0" applyFont="1" applyFill="1" applyBorder="1" applyAlignment="1">
      <alignment horizontal="left" vertical="top" wrapText="1"/>
    </xf>
    <xf numFmtId="49" fontId="4" fillId="34" borderId="10" xfId="0" applyNumberFormat="1" applyFont="1" applyFill="1" applyBorder="1" applyAlignment="1">
      <alignment wrapText="1"/>
    </xf>
    <xf numFmtId="49" fontId="3" fillId="34" borderId="10" xfId="0" applyNumberFormat="1" applyFont="1" applyFill="1" applyBorder="1" applyAlignment="1">
      <alignment wrapText="1"/>
    </xf>
    <xf numFmtId="174" fontId="4" fillId="0" borderId="10" xfId="73" applyNumberFormat="1" applyFont="1" applyFill="1" applyBorder="1" applyAlignment="1" applyProtection="1">
      <alignment horizontal="right" wrapText="1"/>
      <protection/>
    </xf>
    <xf numFmtId="174" fontId="3" fillId="0" borderId="23" xfId="73" applyNumberFormat="1" applyFont="1" applyFill="1" applyBorder="1" applyAlignment="1" applyProtection="1">
      <alignment horizontal="right" wrapText="1"/>
      <protection/>
    </xf>
    <xf numFmtId="174" fontId="4" fillId="0" borderId="24" xfId="73" applyNumberFormat="1" applyFont="1" applyFill="1" applyBorder="1" applyAlignment="1" applyProtection="1">
      <alignment horizontal="right" wrapText="1"/>
      <protection/>
    </xf>
    <xf numFmtId="174" fontId="3" fillId="0" borderId="10" xfId="65" applyNumberFormat="1" applyFont="1" applyFill="1" applyBorder="1">
      <alignment/>
      <protection/>
    </xf>
    <xf numFmtId="174" fontId="3" fillId="0" borderId="20" xfId="73" applyNumberFormat="1" applyFont="1" applyFill="1" applyBorder="1" applyAlignment="1" applyProtection="1">
      <alignment horizontal="right" wrapText="1"/>
      <protection/>
    </xf>
    <xf numFmtId="174" fontId="3" fillId="0" borderId="23" xfId="73" applyNumberFormat="1" applyFont="1" applyFill="1" applyBorder="1" applyAlignment="1" applyProtection="1">
      <alignment horizontal="right" wrapText="1"/>
      <protection/>
    </xf>
    <xf numFmtId="174" fontId="4" fillId="0" borderId="25" xfId="73" applyNumberFormat="1" applyFont="1" applyFill="1" applyBorder="1" applyAlignment="1" applyProtection="1">
      <alignment horizontal="right" wrapText="1"/>
      <protection/>
    </xf>
    <xf numFmtId="174" fontId="4" fillId="0" borderId="23" xfId="73" applyNumberFormat="1" applyFont="1" applyFill="1" applyBorder="1" applyAlignment="1" applyProtection="1">
      <alignment horizontal="right" wrapText="1"/>
      <protection/>
    </xf>
    <xf numFmtId="174" fontId="4" fillId="0" borderId="20" xfId="73" applyNumberFormat="1" applyFont="1" applyFill="1" applyBorder="1" applyAlignment="1" applyProtection="1">
      <alignment horizontal="right" wrapText="1"/>
      <protection/>
    </xf>
    <xf numFmtId="174" fontId="3" fillId="0" borderId="24" xfId="73" applyNumberFormat="1" applyFont="1" applyFill="1" applyBorder="1" applyAlignment="1" applyProtection="1">
      <alignment horizontal="right" wrapText="1"/>
      <protection/>
    </xf>
    <xf numFmtId="174" fontId="3" fillId="0" borderId="10" xfId="73" applyNumberFormat="1" applyFont="1" applyFill="1" applyBorder="1" applyAlignment="1" applyProtection="1">
      <alignment horizontal="right" wrapText="1"/>
      <protection/>
    </xf>
    <xf numFmtId="174" fontId="4" fillId="0" borderId="10" xfId="73" applyNumberFormat="1" applyFont="1" applyFill="1" applyBorder="1" applyAlignment="1" applyProtection="1">
      <alignment horizontal="right"/>
      <protection/>
    </xf>
    <xf numFmtId="174" fontId="3" fillId="0" borderId="10" xfId="73" applyNumberFormat="1" applyFont="1" applyFill="1" applyBorder="1" applyAlignment="1" applyProtection="1">
      <alignment horizontal="right"/>
      <protection/>
    </xf>
    <xf numFmtId="0" fontId="3" fillId="0" borderId="10" xfId="0" applyFont="1" applyFill="1" applyBorder="1" applyAlignment="1">
      <alignment wrapText="1"/>
    </xf>
    <xf numFmtId="174" fontId="4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 horizontal="right"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5" fontId="3" fillId="34" borderId="10" xfId="0" applyNumberFormat="1" applyFont="1" applyFill="1" applyBorder="1" applyAlignment="1">
      <alignment/>
    </xf>
    <xf numFmtId="174" fontId="3" fillId="34" borderId="10" xfId="73" applyNumberFormat="1" applyFont="1" applyFill="1" applyBorder="1" applyAlignment="1" applyProtection="1">
      <alignment horizontal="right"/>
      <protection/>
    </xf>
    <xf numFmtId="0" fontId="3" fillId="0" borderId="10" xfId="0" applyFont="1" applyFill="1" applyBorder="1" applyAlignment="1">
      <alignment horizontal="left" wrapText="1"/>
    </xf>
    <xf numFmtId="174" fontId="4" fillId="34" borderId="10" xfId="0" applyNumberFormat="1" applyFont="1" applyFill="1" applyBorder="1" applyAlignment="1">
      <alignment/>
    </xf>
    <xf numFmtId="174" fontId="4" fillId="34" borderId="24" xfId="73" applyNumberFormat="1" applyFont="1" applyFill="1" applyBorder="1" applyAlignment="1" applyProtection="1">
      <alignment horizontal="right" wrapText="1"/>
      <protection/>
    </xf>
    <xf numFmtId="174" fontId="3" fillId="34" borderId="23" xfId="73" applyNumberFormat="1" applyFont="1" applyFill="1" applyBorder="1" applyAlignment="1" applyProtection="1">
      <alignment horizontal="right" wrapText="1"/>
      <protection/>
    </xf>
    <xf numFmtId="174" fontId="3" fillId="34" borderId="10" xfId="65" applyNumberFormat="1" applyFont="1" applyFill="1" applyBorder="1">
      <alignment/>
      <protection/>
    </xf>
    <xf numFmtId="174" fontId="4" fillId="34" borderId="23" xfId="73" applyNumberFormat="1" applyFont="1" applyFill="1" applyBorder="1" applyAlignment="1" applyProtection="1">
      <alignment horizontal="right" wrapText="1"/>
      <protection/>
    </xf>
    <xf numFmtId="49" fontId="4" fillId="34" borderId="10" xfId="0" applyNumberFormat="1" applyFont="1" applyFill="1" applyBorder="1" applyAlignment="1">
      <alignment vertical="top" wrapText="1"/>
    </xf>
    <xf numFmtId="0" fontId="4" fillId="34" borderId="10" xfId="0" applyFont="1" applyFill="1" applyBorder="1" applyAlignment="1">
      <alignment horizontal="center"/>
    </xf>
    <xf numFmtId="0" fontId="4" fillId="34" borderId="10" xfId="65" applyFont="1" applyFill="1" applyBorder="1" applyAlignment="1">
      <alignment vertical="top" wrapText="1"/>
      <protection/>
    </xf>
    <xf numFmtId="0" fontId="4" fillId="34" borderId="10" xfId="0" applyFont="1" applyFill="1" applyBorder="1" applyAlignment="1">
      <alignment horizontal="left" wrapText="1"/>
    </xf>
    <xf numFmtId="49" fontId="3" fillId="34" borderId="10" xfId="0" applyNumberFormat="1" applyFont="1" applyFill="1" applyBorder="1" applyAlignment="1">
      <alignment vertical="center" wrapText="1"/>
    </xf>
    <xf numFmtId="0" fontId="3" fillId="34" borderId="10" xfId="0" applyFont="1" applyFill="1" applyBorder="1" applyAlignment="1">
      <alignment vertical="center" wrapText="1"/>
    </xf>
    <xf numFmtId="49" fontId="3" fillId="34" borderId="10" xfId="0" applyNumberFormat="1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right" vertical="top" wrapText="1"/>
    </xf>
    <xf numFmtId="0" fontId="4" fillId="0" borderId="13" xfId="0" applyFont="1" applyFill="1" applyBorder="1" applyAlignment="1">
      <alignment horizontal="center" wrapText="1"/>
    </xf>
    <xf numFmtId="174" fontId="3" fillId="34" borderId="10" xfId="0" applyNumberFormat="1" applyFont="1" applyFill="1" applyBorder="1" applyAlignment="1">
      <alignment horizontal="right"/>
    </xf>
    <xf numFmtId="174" fontId="4" fillId="34" borderId="10" xfId="0" applyNumberFormat="1" applyFont="1" applyFill="1" applyBorder="1" applyAlignment="1">
      <alignment horizontal="right"/>
    </xf>
    <xf numFmtId="174" fontId="3" fillId="34" borderId="10" xfId="0" applyNumberFormat="1" applyFont="1" applyFill="1" applyBorder="1" applyAlignment="1">
      <alignment/>
    </xf>
    <xf numFmtId="174" fontId="3" fillId="34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4" borderId="10" xfId="65" applyFont="1" applyFill="1" applyBorder="1" applyAlignment="1">
      <alignment horizontal="center"/>
      <protection/>
    </xf>
    <xf numFmtId="0" fontId="4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right" vertical="top" wrapText="1"/>
    </xf>
    <xf numFmtId="0" fontId="4" fillId="34" borderId="10" xfId="0" applyFont="1" applyFill="1" applyBorder="1" applyAlignment="1">
      <alignment horizontal="center" vertical="top" wrapText="1"/>
    </xf>
    <xf numFmtId="176" fontId="3" fillId="34" borderId="10" xfId="0" applyNumberFormat="1" applyFont="1" applyFill="1" applyBorder="1" applyAlignment="1">
      <alignment horizontal="right" wrapText="1"/>
    </xf>
    <xf numFmtId="0" fontId="15" fillId="34" borderId="10" xfId="0" applyFont="1" applyFill="1" applyBorder="1" applyAlignment="1">
      <alignment horizontal="right" vertical="top" wrapText="1"/>
    </xf>
    <xf numFmtId="0" fontId="11" fillId="34" borderId="10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wrapText="1"/>
    </xf>
    <xf numFmtId="0" fontId="11" fillId="34" borderId="10" xfId="0" applyFont="1" applyFill="1" applyBorder="1" applyAlignment="1">
      <alignment horizontal="right" vertical="top" wrapText="1"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center"/>
    </xf>
    <xf numFmtId="174" fontId="3" fillId="34" borderId="24" xfId="73" applyNumberFormat="1" applyFont="1" applyFill="1" applyBorder="1" applyAlignment="1" applyProtection="1">
      <alignment horizontal="right" wrapText="1"/>
      <protection/>
    </xf>
    <xf numFmtId="0" fontId="3" fillId="0" borderId="10" xfId="0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/>
    </xf>
    <xf numFmtId="49" fontId="3" fillId="0" borderId="0" xfId="0" applyNumberFormat="1" applyFont="1" applyFill="1" applyAlignment="1">
      <alignment horizontal="left"/>
    </xf>
    <xf numFmtId="1" fontId="3" fillId="0" borderId="0" xfId="0" applyNumberFormat="1" applyFont="1" applyFill="1" applyAlignment="1">
      <alignment horizontal="center"/>
    </xf>
    <xf numFmtId="175" fontId="3" fillId="0" borderId="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9" xfId="0" applyNumberFormat="1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 wrapText="1"/>
    </xf>
    <xf numFmtId="1" fontId="3" fillId="0" borderId="0" xfId="0" applyNumberFormat="1" applyFont="1" applyFill="1" applyBorder="1" applyAlignment="1">
      <alignment horizontal="center" wrapText="1"/>
    </xf>
    <xf numFmtId="176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3" fillId="0" borderId="15" xfId="0" applyFont="1" applyBorder="1" applyAlignment="1">
      <alignment horizontal="justify" vertical="top" wrapText="1"/>
    </xf>
    <xf numFmtId="0" fontId="3" fillId="0" borderId="10" xfId="0" applyFont="1" applyBorder="1" applyAlignment="1">
      <alignment vertical="top" wrapText="1"/>
    </xf>
    <xf numFmtId="1" fontId="3" fillId="0" borderId="0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1" fontId="3" fillId="0" borderId="0" xfId="63" applyNumberFormat="1" applyFont="1" applyFill="1" applyBorder="1" applyAlignment="1">
      <alignment horizontal="center"/>
      <protection/>
    </xf>
    <xf numFmtId="0" fontId="4" fillId="34" borderId="10" xfId="0" applyFont="1" applyFill="1" applyBorder="1" applyAlignment="1">
      <alignment horizontal="center" vertical="top"/>
    </xf>
    <xf numFmtId="0" fontId="4" fillId="33" borderId="0" xfId="0" applyFont="1" applyFill="1" applyAlignment="1">
      <alignment/>
    </xf>
    <xf numFmtId="175" fontId="4" fillId="34" borderId="10" xfId="0" applyNumberFormat="1" applyFont="1" applyFill="1" applyBorder="1" applyAlignment="1">
      <alignment horizontal="center" vertical="center" wrapText="1"/>
    </xf>
    <xf numFmtId="49" fontId="4" fillId="33" borderId="10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Alignment="1">
      <alignment vertical="top" wrapText="1"/>
    </xf>
    <xf numFmtId="0" fontId="5" fillId="0" borderId="0" xfId="0" applyFont="1" applyFill="1" applyAlignment="1">
      <alignment horizontal="right"/>
    </xf>
    <xf numFmtId="175" fontId="3" fillId="0" borderId="0" xfId="0" applyNumberFormat="1" applyFont="1" applyFill="1" applyAlignment="1">
      <alignment/>
    </xf>
    <xf numFmtId="1" fontId="6" fillId="0" borderId="0" xfId="64" applyNumberFormat="1" applyFont="1" applyFill="1" applyAlignment="1">
      <alignment horizontal="center" wrapText="1"/>
      <protection/>
    </xf>
    <xf numFmtId="49" fontId="3" fillId="0" borderId="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75" fontId="3" fillId="0" borderId="0" xfId="0" applyNumberFormat="1" applyFont="1" applyFill="1" applyAlignment="1">
      <alignment horizontal="center"/>
    </xf>
    <xf numFmtId="175" fontId="3" fillId="0" borderId="0" xfId="0" applyNumberFormat="1" applyFont="1" applyFill="1" applyAlignment="1">
      <alignment horizontal="right"/>
    </xf>
    <xf numFmtId="49" fontId="3" fillId="34" borderId="10" xfId="0" applyNumberFormat="1" applyFont="1" applyFill="1" applyBorder="1" applyAlignment="1">
      <alignment horizontal="center" vertical="top" wrapText="1"/>
    </xf>
    <xf numFmtId="1" fontId="5" fillId="34" borderId="10" xfId="0" applyNumberFormat="1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right" vertical="top"/>
    </xf>
    <xf numFmtId="49" fontId="6" fillId="34" borderId="10" xfId="0" applyNumberFormat="1" applyFont="1" applyFill="1" applyBorder="1" applyAlignment="1">
      <alignment vertical="top" wrapText="1"/>
    </xf>
    <xf numFmtId="176" fontId="4" fillId="34" borderId="10" xfId="0" applyNumberFormat="1" applyFont="1" applyFill="1" applyBorder="1" applyAlignment="1">
      <alignment horizontal="right"/>
    </xf>
    <xf numFmtId="0" fontId="4" fillId="34" borderId="0" xfId="0" applyFont="1" applyFill="1" applyAlignment="1">
      <alignment/>
    </xf>
    <xf numFmtId="176" fontId="4" fillId="34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34" borderId="0" xfId="0" applyFont="1" applyFill="1" applyAlignment="1">
      <alignment wrapText="1"/>
    </xf>
    <xf numFmtId="176" fontId="4" fillId="34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175" fontId="3" fillId="34" borderId="0" xfId="0" applyNumberFormat="1" applyFont="1" applyFill="1" applyAlignment="1">
      <alignment wrapText="1"/>
    </xf>
    <xf numFmtId="175" fontId="5" fillId="0" borderId="0" xfId="0" applyNumberFormat="1" applyFont="1" applyFill="1" applyAlignment="1">
      <alignment/>
    </xf>
    <xf numFmtId="49" fontId="3" fillId="0" borderId="0" xfId="0" applyNumberFormat="1" applyFont="1" applyFill="1" applyBorder="1" applyAlignment="1">
      <alignment horizontal="left" vertical="top" wrapText="1"/>
    </xf>
    <xf numFmtId="49" fontId="3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0" fontId="3" fillId="0" borderId="26" xfId="0" applyFont="1" applyFill="1" applyBorder="1" applyAlignment="1">
      <alignment horizontal="center" wrapText="1"/>
    </xf>
    <xf numFmtId="49" fontId="4" fillId="0" borderId="15" xfId="62" applyNumberFormat="1" applyFont="1" applyFill="1" applyBorder="1" applyAlignment="1" applyProtection="1">
      <alignment horizontal="left" wrapText="1"/>
      <protection/>
    </xf>
    <xf numFmtId="49" fontId="4" fillId="0" borderId="14" xfId="62" applyNumberFormat="1" applyFont="1" applyFill="1" applyBorder="1" applyAlignment="1" applyProtection="1">
      <alignment horizontal="left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" fontId="4" fillId="0" borderId="15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0" fontId="16" fillId="34" borderId="0" xfId="0" applyFont="1" applyFill="1" applyAlignment="1">
      <alignment horizontal="left" wrapText="1"/>
    </xf>
    <xf numFmtId="4" fontId="3" fillId="33" borderId="0" xfId="0" applyNumberFormat="1" applyFont="1" applyFill="1" applyAlignment="1">
      <alignment horizontal="right"/>
    </xf>
    <xf numFmtId="1" fontId="6" fillId="33" borderId="0" xfId="64" applyNumberFormat="1" applyFont="1" applyFill="1" applyAlignment="1" applyProtection="1">
      <alignment horizontal="center" wrapText="1"/>
      <protection/>
    </xf>
    <xf numFmtId="0" fontId="14" fillId="0" borderId="0" xfId="0" applyFont="1" applyAlignment="1">
      <alignment wrapText="1"/>
    </xf>
    <xf numFmtId="49" fontId="4" fillId="33" borderId="0" xfId="0" applyNumberFormat="1" applyFont="1" applyFill="1" applyAlignment="1">
      <alignment horizontal="center"/>
    </xf>
    <xf numFmtId="0" fontId="12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33" borderId="0" xfId="0" applyFont="1" applyFill="1" applyAlignment="1" applyProtection="1">
      <alignment/>
      <protection/>
    </xf>
    <xf numFmtId="0" fontId="14" fillId="0" borderId="0" xfId="0" applyFont="1" applyAlignment="1">
      <alignment/>
    </xf>
    <xf numFmtId="0" fontId="5" fillId="33" borderId="0" xfId="0" applyFont="1" applyFill="1" applyAlignment="1" applyProtection="1">
      <alignment horizontal="right"/>
      <protection/>
    </xf>
    <xf numFmtId="0" fontId="6" fillId="0" borderId="0" xfId="62" applyFont="1" applyFill="1" applyAlignment="1" applyProtection="1">
      <alignment horizontal="center" wrapText="1"/>
      <protection/>
    </xf>
    <xf numFmtId="0" fontId="6" fillId="33" borderId="0" xfId="62" applyFont="1" applyFill="1" applyAlignment="1" applyProtection="1">
      <alignment horizontal="center" wrapText="1"/>
      <protection/>
    </xf>
    <xf numFmtId="0" fontId="5" fillId="0" borderId="0" xfId="0" applyFont="1" applyFill="1" applyAlignment="1">
      <alignment horizontal="left" wrapText="1"/>
    </xf>
    <xf numFmtId="1" fontId="6" fillId="0" borderId="0" xfId="64" applyNumberFormat="1" applyFont="1" applyFill="1" applyAlignment="1">
      <alignment horizontal="center" wrapText="1"/>
      <protection/>
    </xf>
    <xf numFmtId="1" fontId="5" fillId="0" borderId="0" xfId="0" applyNumberFormat="1" applyFont="1" applyFill="1" applyAlignment="1">
      <alignment horizontal="right"/>
    </xf>
    <xf numFmtId="0" fontId="5" fillId="33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175" fontId="4" fillId="34" borderId="10" xfId="0" applyNumberFormat="1" applyFont="1" applyFill="1" applyBorder="1" applyAlignment="1">
      <alignment horizontal="center" vertical="center" wrapText="1"/>
    </xf>
    <xf numFmtId="49" fontId="4" fillId="33" borderId="10" xfId="62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>
      <alignment horizontal="center" vertical="top" wrapText="1"/>
    </xf>
    <xf numFmtId="1" fontId="16" fillId="0" borderId="0" xfId="0" applyNumberFormat="1" applyFont="1" applyFill="1" applyAlignment="1">
      <alignment horizontal="right"/>
    </xf>
    <xf numFmtId="0" fontId="3" fillId="34" borderId="0" xfId="0" applyFont="1" applyFill="1" applyBorder="1" applyAlignment="1">
      <alignment horizontal="center" vertical="top"/>
    </xf>
    <xf numFmtId="0" fontId="3" fillId="34" borderId="0" xfId="0" applyFont="1" applyFill="1" applyBorder="1" applyAlignment="1">
      <alignment wrapText="1"/>
    </xf>
    <xf numFmtId="0" fontId="3" fillId="34" borderId="0" xfId="0" applyFont="1" applyFill="1" applyBorder="1" applyAlignment="1">
      <alignment horizontal="center" wrapText="1"/>
    </xf>
    <xf numFmtId="49" fontId="3" fillId="34" borderId="0" xfId="0" applyNumberFormat="1" applyFont="1" applyFill="1" applyBorder="1" applyAlignment="1">
      <alignment horizontal="center"/>
    </xf>
    <xf numFmtId="175" fontId="3" fillId="34" borderId="0" xfId="0" applyNumberFormat="1" applyFont="1" applyFill="1" applyBorder="1" applyAlignment="1">
      <alignment/>
    </xf>
    <xf numFmtId="174" fontId="3" fillId="0" borderId="0" xfId="0" applyNumberFormat="1" applyFont="1" applyFill="1" applyBorder="1" applyAlignment="1">
      <alignment/>
    </xf>
    <xf numFmtId="174" fontId="3" fillId="34" borderId="0" xfId="73" applyNumberFormat="1" applyFont="1" applyFill="1" applyBorder="1" applyAlignment="1" applyProtection="1">
      <alignment horizontal="right"/>
      <protection/>
    </xf>
    <xf numFmtId="49" fontId="4" fillId="34" borderId="10" xfId="62" applyNumberFormat="1" applyFont="1" applyFill="1" applyBorder="1" applyAlignment="1" applyProtection="1">
      <alignment horizontal="center" vertical="center" wrapText="1"/>
      <protection/>
    </xf>
    <xf numFmtId="49" fontId="4" fillId="34" borderId="10" xfId="0" applyNumberFormat="1" applyFont="1" applyFill="1" applyBorder="1" applyAlignment="1" applyProtection="1">
      <alignment horizontal="left"/>
      <protection/>
    </xf>
    <xf numFmtId="174" fontId="4" fillId="34" borderId="10" xfId="73" applyNumberFormat="1" applyFont="1" applyFill="1" applyBorder="1" applyAlignment="1" applyProtection="1">
      <alignment horizontal="right"/>
      <protection/>
    </xf>
    <xf numFmtId="49" fontId="4" fillId="34" borderId="10" xfId="0" applyNumberFormat="1" applyFont="1" applyFill="1" applyBorder="1" applyAlignment="1" applyProtection="1">
      <alignment horizontal="left" wrapText="1"/>
      <protection/>
    </xf>
    <xf numFmtId="49" fontId="3" fillId="34" borderId="10" xfId="0" applyNumberFormat="1" applyFont="1" applyFill="1" applyBorder="1" applyAlignment="1" applyProtection="1">
      <alignment horizontal="left" wrapText="1"/>
      <protection/>
    </xf>
    <xf numFmtId="175" fontId="3" fillId="34" borderId="10" xfId="0" applyNumberFormat="1" applyFont="1" applyFill="1" applyBorder="1" applyAlignment="1">
      <alignment horizontal="center"/>
    </xf>
    <xf numFmtId="49" fontId="3" fillId="34" borderId="10" xfId="0" applyNumberFormat="1" applyFont="1" applyFill="1" applyBorder="1" applyAlignment="1" applyProtection="1">
      <alignment horizontal="left" wrapText="1"/>
      <protection/>
    </xf>
    <xf numFmtId="175" fontId="4" fillId="34" borderId="10" xfId="0" applyNumberFormat="1" applyFont="1" applyFill="1" applyBorder="1" applyAlignment="1">
      <alignment/>
    </xf>
    <xf numFmtId="175" fontId="4" fillId="34" borderId="10" xfId="0" applyNumberFormat="1" applyFont="1" applyFill="1" applyBorder="1" applyAlignment="1">
      <alignment horizontal="right"/>
    </xf>
    <xf numFmtId="175" fontId="3" fillId="34" borderId="10" xfId="60" applyNumberFormat="1" applyFont="1" applyFill="1" applyBorder="1" applyAlignment="1">
      <alignment/>
      <protection/>
    </xf>
    <xf numFmtId="0" fontId="4" fillId="34" borderId="10" xfId="0" applyFont="1" applyFill="1" applyBorder="1" applyAlignment="1">
      <alignment horizontal="center" wrapText="1"/>
    </xf>
    <xf numFmtId="175" fontId="3" fillId="34" borderId="10" xfId="0" applyNumberFormat="1" applyFont="1" applyFill="1" applyBorder="1" applyAlignment="1">
      <alignment/>
    </xf>
    <xf numFmtId="175" fontId="3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horizontal="justify" vertical="top" wrapText="1"/>
    </xf>
    <xf numFmtId="0" fontId="3" fillId="34" borderId="10" xfId="0" applyFont="1" applyFill="1" applyBorder="1" applyAlignment="1">
      <alignment horizontal="justify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Обычный_tmp" xfId="58"/>
    <cellStyle name="Обычный_ведомственная  и прилож. на 2008 год без краевых-2" xfId="59"/>
    <cellStyle name="Обычный_ведомственная  и прилож. на 2008 год без краевых-2 2" xfId="60"/>
    <cellStyle name="Обычный_Доходы" xfId="61"/>
    <cellStyle name="Обычный_информац об исполнен бюджета за 9 мес2002 года" xfId="62"/>
    <cellStyle name="Обычный_отчет об исполнении за3-ий кв. 2010 года" xfId="63"/>
    <cellStyle name="Обычный_расчеты к бю.джету1" xfId="64"/>
    <cellStyle name="Обычный_Функциональная структура расходов бюджета на 2005 год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Финансовый_отчет об исполнении за3-ий кв. 2010 года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9"/>
  <sheetViews>
    <sheetView view="pageBreakPreview" zoomScale="70" zoomScaleNormal="70" zoomScaleSheetLayoutView="70" zoomScalePageLayoutView="0" workbookViewId="0" topLeftCell="A3">
      <selection activeCell="A77" sqref="A77"/>
    </sheetView>
  </sheetViews>
  <sheetFormatPr defaultColWidth="9.00390625" defaultRowHeight="12.75"/>
  <cols>
    <col min="1" max="1" width="54.25390625" style="22" customWidth="1"/>
    <col min="2" max="2" width="18.625" style="7" customWidth="1"/>
    <col min="3" max="3" width="25.75390625" style="9" customWidth="1"/>
    <col min="4" max="4" width="24.75390625" style="7" customWidth="1"/>
    <col min="5" max="5" width="15.25390625" style="7" customWidth="1"/>
    <col min="6" max="6" width="20.75390625" style="7" customWidth="1"/>
    <col min="7" max="16384" width="9.125" style="7" customWidth="1"/>
  </cols>
  <sheetData>
    <row r="1" spans="1:8" s="3" customFormat="1" ht="21" customHeight="1">
      <c r="A1" s="299"/>
      <c r="B1" s="299"/>
      <c r="C1" s="346" t="s">
        <v>287</v>
      </c>
      <c r="D1" s="346"/>
      <c r="E1" s="299"/>
      <c r="F1" s="299"/>
      <c r="G1" s="299"/>
      <c r="H1" s="299"/>
    </row>
    <row r="2" spans="1:8" s="3" customFormat="1" ht="18.75" customHeight="1">
      <c r="A2" s="299"/>
      <c r="B2" s="299"/>
      <c r="C2" s="346" t="s">
        <v>503</v>
      </c>
      <c r="D2" s="346"/>
      <c r="E2" s="299"/>
      <c r="F2" s="299"/>
      <c r="G2" s="299"/>
      <c r="H2" s="299"/>
    </row>
    <row r="3" spans="1:8" s="3" customFormat="1" ht="18.75" customHeight="1">
      <c r="A3" s="299"/>
      <c r="B3" s="299"/>
      <c r="C3" s="346" t="s">
        <v>504</v>
      </c>
      <c r="D3" s="346"/>
      <c r="E3" s="299"/>
      <c r="F3" s="299"/>
      <c r="G3" s="299"/>
      <c r="H3" s="299"/>
    </row>
    <row r="4" spans="1:8" s="3" customFormat="1" ht="18.75" customHeight="1">
      <c r="A4" s="299"/>
      <c r="B4" s="299"/>
      <c r="C4" s="346" t="s">
        <v>267</v>
      </c>
      <c r="D4" s="346"/>
      <c r="E4" s="299"/>
      <c r="F4" s="299"/>
      <c r="G4" s="299"/>
      <c r="H4" s="299"/>
    </row>
    <row r="5" spans="1:8" s="3" customFormat="1" ht="18.75" customHeight="1">
      <c r="A5" s="299"/>
      <c r="B5" s="299"/>
      <c r="C5" s="346" t="s">
        <v>268</v>
      </c>
      <c r="D5" s="346"/>
      <c r="E5" s="299"/>
      <c r="F5" s="299"/>
      <c r="G5" s="299"/>
      <c r="H5" s="299"/>
    </row>
    <row r="6" spans="1:7" s="3" customFormat="1" ht="15.75">
      <c r="A6" s="98"/>
      <c r="C6" s="99"/>
      <c r="D6" s="100"/>
      <c r="E6" s="102"/>
      <c r="F6" s="101"/>
      <c r="G6" s="18"/>
    </row>
    <row r="7" spans="1:7" s="3" customFormat="1" ht="15.75">
      <c r="A7" s="98"/>
      <c r="C7" s="99"/>
      <c r="D7" s="100"/>
      <c r="E7" s="102"/>
      <c r="F7" s="101"/>
      <c r="G7" s="18"/>
    </row>
    <row r="8" spans="1:4" s="3" customFormat="1" ht="15.75">
      <c r="A8" s="347" t="s">
        <v>563</v>
      </c>
      <c r="B8" s="347"/>
      <c r="C8" s="347"/>
      <c r="D8" s="347"/>
    </row>
    <row r="9" spans="1:4" s="3" customFormat="1" ht="27" customHeight="1">
      <c r="A9" s="347"/>
      <c r="B9" s="347"/>
      <c r="C9" s="347"/>
      <c r="D9" s="347"/>
    </row>
    <row r="10" spans="1:4" s="3" customFormat="1" ht="18" customHeight="1">
      <c r="A10" s="347"/>
      <c r="B10" s="347"/>
      <c r="C10" s="347"/>
      <c r="D10" s="347"/>
    </row>
    <row r="11" spans="1:4" s="3" customFormat="1" ht="15.75">
      <c r="A11" s="300"/>
      <c r="C11" s="301"/>
      <c r="D11" s="302" t="s">
        <v>35</v>
      </c>
    </row>
    <row r="12" spans="1:5" ht="15.75">
      <c r="A12" s="349" t="s">
        <v>72</v>
      </c>
      <c r="B12" s="351" t="s">
        <v>73</v>
      </c>
      <c r="C12" s="352"/>
      <c r="D12" s="353" t="s">
        <v>74</v>
      </c>
      <c r="E12" s="348"/>
    </row>
    <row r="13" spans="1:5" s="3" customFormat="1" ht="39" customHeight="1">
      <c r="A13" s="350"/>
      <c r="B13" s="6" t="s">
        <v>19</v>
      </c>
      <c r="C13" s="4" t="s">
        <v>49</v>
      </c>
      <c r="D13" s="354"/>
      <c r="E13" s="348"/>
    </row>
    <row r="14" spans="1:5" s="3" customFormat="1" ht="15.75">
      <c r="A14" s="303" t="s">
        <v>75</v>
      </c>
      <c r="B14" s="304" t="s">
        <v>57</v>
      </c>
      <c r="C14" s="305">
        <v>3</v>
      </c>
      <c r="D14" s="306">
        <v>4</v>
      </c>
      <c r="E14" s="307"/>
    </row>
    <row r="15" spans="1:6" ht="15.75">
      <c r="A15" s="21" t="s">
        <v>38</v>
      </c>
      <c r="B15" s="8"/>
      <c r="C15" s="13"/>
      <c r="D15" s="175">
        <f>D16+D21+D36+D34</f>
        <v>466742.07375</v>
      </c>
      <c r="E15" s="308">
        <v>211104.6</v>
      </c>
      <c r="F15" s="168">
        <v>150339.48956</v>
      </c>
    </row>
    <row r="16" spans="1:6" ht="15.75">
      <c r="A16" s="87" t="s">
        <v>32</v>
      </c>
      <c r="B16" s="88">
        <v>100</v>
      </c>
      <c r="C16" s="13"/>
      <c r="D16" s="81">
        <f>D17+D18+D19+D20</f>
        <v>9771.05174</v>
      </c>
      <c r="E16" s="309"/>
      <c r="F16" s="9"/>
    </row>
    <row r="17" spans="1:6" ht="152.25" customHeight="1">
      <c r="A17" s="310" t="s">
        <v>508</v>
      </c>
      <c r="B17" s="89">
        <v>100</v>
      </c>
      <c r="C17" s="124" t="s">
        <v>415</v>
      </c>
      <c r="D17" s="82">
        <v>5062.91454</v>
      </c>
      <c r="E17" s="309"/>
      <c r="F17" s="9"/>
    </row>
    <row r="18" spans="1:6" ht="170.25" customHeight="1">
      <c r="A18" s="310" t="s">
        <v>507</v>
      </c>
      <c r="B18" s="89">
        <v>100</v>
      </c>
      <c r="C18" s="124" t="s">
        <v>416</v>
      </c>
      <c r="D18" s="82">
        <v>26.4431</v>
      </c>
      <c r="E18" s="309"/>
      <c r="F18" s="9"/>
    </row>
    <row r="19" spans="1:6" ht="158.25" customHeight="1">
      <c r="A19" s="261" t="s">
        <v>506</v>
      </c>
      <c r="B19" s="89">
        <v>100</v>
      </c>
      <c r="C19" s="124" t="s">
        <v>417</v>
      </c>
      <c r="D19" s="82">
        <v>5232.91722</v>
      </c>
      <c r="E19" s="309"/>
      <c r="F19" s="9"/>
    </row>
    <row r="20" spans="1:6" ht="153.75" customHeight="1">
      <c r="A20" s="310" t="s">
        <v>509</v>
      </c>
      <c r="B20" s="89">
        <v>100</v>
      </c>
      <c r="C20" s="124" t="s">
        <v>418</v>
      </c>
      <c r="D20" s="82">
        <v>-551.22312</v>
      </c>
      <c r="E20" s="309"/>
      <c r="F20" s="9"/>
    </row>
    <row r="21" spans="1:6" ht="18" customHeight="1">
      <c r="A21" s="80" t="s">
        <v>56</v>
      </c>
      <c r="B21" s="5">
        <v>182</v>
      </c>
      <c r="C21" s="129"/>
      <c r="D21" s="81">
        <f>D22+D25+D24+D26+D28+D31+D32+D33+D27+D29+D30</f>
        <v>45183.09880999999</v>
      </c>
      <c r="E21" s="308"/>
      <c r="F21" s="308"/>
    </row>
    <row r="22" spans="1:6" ht="111" customHeight="1">
      <c r="A22" s="310" t="s">
        <v>419</v>
      </c>
      <c r="B22" s="79">
        <v>182</v>
      </c>
      <c r="C22" s="124" t="s">
        <v>420</v>
      </c>
      <c r="D22" s="82">
        <v>27281.25084</v>
      </c>
      <c r="E22" s="309"/>
      <c r="F22" s="9"/>
    </row>
    <row r="23" spans="1:6" ht="18.75" customHeight="1" hidden="1">
      <c r="A23" s="311" t="s">
        <v>40</v>
      </c>
      <c r="B23" s="79">
        <v>182</v>
      </c>
      <c r="C23" s="124" t="s">
        <v>292</v>
      </c>
      <c r="D23" s="117"/>
      <c r="E23" s="309"/>
      <c r="F23" s="9"/>
    </row>
    <row r="24" spans="1:6" ht="155.25" customHeight="1">
      <c r="A24" s="311" t="s">
        <v>421</v>
      </c>
      <c r="B24" s="79">
        <v>182</v>
      </c>
      <c r="C24" s="124" t="s">
        <v>422</v>
      </c>
      <c r="D24" s="82">
        <v>238.31288</v>
      </c>
      <c r="E24" s="309"/>
      <c r="F24" s="9"/>
    </row>
    <row r="25" spans="1:6" ht="77.25" customHeight="1">
      <c r="A25" s="311" t="s">
        <v>423</v>
      </c>
      <c r="B25" s="79">
        <v>182</v>
      </c>
      <c r="C25" s="124" t="s">
        <v>424</v>
      </c>
      <c r="D25" s="82">
        <v>950.51256</v>
      </c>
      <c r="E25" s="309"/>
      <c r="F25" s="9"/>
    </row>
    <row r="26" spans="1:6" ht="132.75" customHeight="1">
      <c r="A26" s="311" t="s">
        <v>425</v>
      </c>
      <c r="B26" s="79">
        <v>182</v>
      </c>
      <c r="C26" s="124" t="s">
        <v>426</v>
      </c>
      <c r="D26" s="82">
        <v>5.7885</v>
      </c>
      <c r="E26" s="309"/>
      <c r="F26" s="9"/>
    </row>
    <row r="27" spans="1:6" ht="132.75" customHeight="1">
      <c r="A27" s="311" t="s">
        <v>456</v>
      </c>
      <c r="B27" s="79">
        <v>182</v>
      </c>
      <c r="C27" s="124" t="s">
        <v>457</v>
      </c>
      <c r="D27" s="82">
        <v>167.73327</v>
      </c>
      <c r="E27" s="309"/>
      <c r="F27" s="9"/>
    </row>
    <row r="28" spans="1:6" ht="18.75" customHeight="1" hidden="1">
      <c r="A28" s="311" t="s">
        <v>40</v>
      </c>
      <c r="B28" s="79">
        <v>182</v>
      </c>
      <c r="C28" s="124" t="s">
        <v>292</v>
      </c>
      <c r="D28" s="82">
        <v>0.00191</v>
      </c>
      <c r="E28" s="309"/>
      <c r="F28" s="9"/>
    </row>
    <row r="29" spans="1:6" ht="69" customHeight="1">
      <c r="A29" s="311" t="s">
        <v>568</v>
      </c>
      <c r="B29" s="79">
        <v>182</v>
      </c>
      <c r="C29" s="124" t="s">
        <v>570</v>
      </c>
      <c r="D29" s="82">
        <v>109.57545</v>
      </c>
      <c r="E29" s="309"/>
      <c r="F29" s="9"/>
    </row>
    <row r="30" spans="1:6" ht="66.75" customHeight="1">
      <c r="A30" s="311" t="s">
        <v>569</v>
      </c>
      <c r="B30" s="79">
        <v>182</v>
      </c>
      <c r="C30" s="124" t="s">
        <v>571</v>
      </c>
      <c r="D30" s="82">
        <v>64.0804</v>
      </c>
      <c r="E30" s="309"/>
      <c r="F30" s="9"/>
    </row>
    <row r="31" spans="1:6" ht="60.75" customHeight="1">
      <c r="A31" s="20" t="s">
        <v>427</v>
      </c>
      <c r="B31" s="79">
        <v>182</v>
      </c>
      <c r="C31" s="124" t="s">
        <v>428</v>
      </c>
      <c r="D31" s="82">
        <v>8790.3109</v>
      </c>
      <c r="E31" s="309"/>
      <c r="F31" s="9"/>
    </row>
    <row r="32" spans="1:6" ht="64.5" customHeight="1">
      <c r="A32" s="20" t="s">
        <v>429</v>
      </c>
      <c r="B32" s="79">
        <v>182</v>
      </c>
      <c r="C32" s="124" t="s">
        <v>430</v>
      </c>
      <c r="D32" s="82">
        <v>1296.13965</v>
      </c>
      <c r="E32" s="309"/>
      <c r="F32" s="9"/>
    </row>
    <row r="33" spans="1:6" ht="54" customHeight="1">
      <c r="A33" s="20" t="s">
        <v>432</v>
      </c>
      <c r="B33" s="79">
        <v>182</v>
      </c>
      <c r="C33" s="124" t="s">
        <v>431</v>
      </c>
      <c r="D33" s="82">
        <v>6279.39245</v>
      </c>
      <c r="E33" s="309"/>
      <c r="F33" s="9"/>
    </row>
    <row r="34" spans="1:6" ht="36.75" customHeight="1" hidden="1">
      <c r="A34" s="19" t="s">
        <v>556</v>
      </c>
      <c r="B34" s="275">
        <v>821</v>
      </c>
      <c r="C34" s="182"/>
      <c r="D34" s="81">
        <f>D35</f>
        <v>0</v>
      </c>
      <c r="E34" s="309"/>
      <c r="F34" s="9"/>
    </row>
    <row r="35" spans="1:6" ht="90.75" customHeight="1" hidden="1">
      <c r="A35" s="20" t="s">
        <v>539</v>
      </c>
      <c r="B35" s="79">
        <v>821</v>
      </c>
      <c r="C35" s="124" t="s">
        <v>540</v>
      </c>
      <c r="D35" s="82"/>
      <c r="E35" s="309"/>
      <c r="F35" s="9"/>
    </row>
    <row r="36" spans="1:6" ht="34.5" customHeight="1">
      <c r="A36" s="19" t="s">
        <v>34</v>
      </c>
      <c r="B36" s="14">
        <v>992</v>
      </c>
      <c r="C36" s="13"/>
      <c r="D36" s="81">
        <f>D37+D38+D40+D42+D44+D45+D46+D48+D50+D51+D52+D54+D58+D59+D60+D61+D63+D68+D69+D70+D73+D74+D72+D57+D47+D41+D53</f>
        <v>411787.9232</v>
      </c>
      <c r="E36" s="312"/>
      <c r="F36" s="11"/>
    </row>
    <row r="37" spans="1:6" ht="110.25" customHeight="1">
      <c r="A37" s="24" t="s">
        <v>250</v>
      </c>
      <c r="B37" s="92">
        <v>992</v>
      </c>
      <c r="C37" s="2" t="s">
        <v>129</v>
      </c>
      <c r="D37" s="82">
        <v>7727.48956</v>
      </c>
      <c r="E37" s="312">
        <f>D37+D39+D43</f>
        <v>7727.48956</v>
      </c>
      <c r="F37" s="11"/>
    </row>
    <row r="38" spans="1:6" ht="105.75" customHeight="1">
      <c r="A38" s="91" t="s">
        <v>316</v>
      </c>
      <c r="B38" s="92">
        <v>992</v>
      </c>
      <c r="C38" s="2" t="s">
        <v>296</v>
      </c>
      <c r="D38" s="82">
        <v>1014.86894</v>
      </c>
      <c r="E38" s="312"/>
      <c r="F38" s="11"/>
    </row>
    <row r="39" spans="1:6" ht="82.5" customHeight="1" hidden="1">
      <c r="A39" s="25" t="s">
        <v>142</v>
      </c>
      <c r="B39" s="10">
        <v>992</v>
      </c>
      <c r="C39" s="2" t="s">
        <v>130</v>
      </c>
      <c r="D39" s="82"/>
      <c r="E39" s="312"/>
      <c r="F39" s="11"/>
    </row>
    <row r="40" spans="1:6" ht="62.25" customHeight="1">
      <c r="A40" s="25" t="s">
        <v>452</v>
      </c>
      <c r="B40" s="10">
        <v>992</v>
      </c>
      <c r="C40" s="84" t="s">
        <v>451</v>
      </c>
      <c r="D40" s="82">
        <v>5315.92606</v>
      </c>
      <c r="E40" s="312"/>
      <c r="F40" s="11"/>
    </row>
    <row r="41" spans="1:6" ht="203.25" customHeight="1">
      <c r="A41" s="25" t="s">
        <v>564</v>
      </c>
      <c r="B41" s="10">
        <v>992</v>
      </c>
      <c r="C41" s="84" t="s">
        <v>565</v>
      </c>
      <c r="D41" s="82">
        <v>0.053</v>
      </c>
      <c r="E41" s="312"/>
      <c r="F41" s="11"/>
    </row>
    <row r="42" spans="1:6" ht="75" customHeight="1">
      <c r="A42" s="25" t="s">
        <v>541</v>
      </c>
      <c r="B42" s="10">
        <v>992</v>
      </c>
      <c r="C42" s="84" t="s">
        <v>542</v>
      </c>
      <c r="D42" s="82">
        <v>3.48717</v>
      </c>
      <c r="E42" s="312"/>
      <c r="F42" s="11"/>
    </row>
    <row r="43" spans="1:6" ht="82.5" customHeight="1" hidden="1">
      <c r="A43" s="25" t="s">
        <v>323</v>
      </c>
      <c r="B43" s="10">
        <v>992</v>
      </c>
      <c r="C43" s="84" t="s">
        <v>324</v>
      </c>
      <c r="D43" s="82"/>
      <c r="E43" s="312"/>
      <c r="F43" s="11"/>
    </row>
    <row r="44" spans="1:6" ht="131.25" customHeight="1">
      <c r="A44" s="25" t="s">
        <v>543</v>
      </c>
      <c r="B44" s="10">
        <v>992</v>
      </c>
      <c r="C44" s="84" t="s">
        <v>544</v>
      </c>
      <c r="D44" s="82">
        <v>227.817</v>
      </c>
      <c r="E44" s="312"/>
      <c r="F44" s="11"/>
    </row>
    <row r="45" spans="1:6" ht="45.75" customHeight="1">
      <c r="A45" s="25" t="s">
        <v>327</v>
      </c>
      <c r="B45" s="10">
        <v>992</v>
      </c>
      <c r="C45" s="84" t="s">
        <v>297</v>
      </c>
      <c r="D45" s="82">
        <v>2960.78546</v>
      </c>
      <c r="E45" s="312"/>
      <c r="F45" s="11"/>
    </row>
    <row r="46" spans="1:6" ht="73.5" customHeight="1">
      <c r="A46" s="24" t="s">
        <v>143</v>
      </c>
      <c r="B46" s="10">
        <v>992</v>
      </c>
      <c r="C46" s="84" t="s">
        <v>265</v>
      </c>
      <c r="D46" s="82">
        <v>7126.18243</v>
      </c>
      <c r="E46" s="312"/>
      <c r="F46" s="11"/>
    </row>
    <row r="47" spans="1:6" ht="73.5" customHeight="1">
      <c r="A47" s="91" t="s">
        <v>566</v>
      </c>
      <c r="B47" s="10">
        <v>992</v>
      </c>
      <c r="C47" s="84" t="s">
        <v>567</v>
      </c>
      <c r="D47" s="82">
        <v>124.08035</v>
      </c>
      <c r="E47" s="312"/>
      <c r="F47" s="11"/>
    </row>
    <row r="48" spans="1:6" ht="105.75" customHeight="1">
      <c r="A48" s="91" t="s">
        <v>351</v>
      </c>
      <c r="B48" s="10">
        <v>992</v>
      </c>
      <c r="C48" s="84" t="s">
        <v>352</v>
      </c>
      <c r="D48" s="82">
        <v>626.88333</v>
      </c>
      <c r="E48" s="312"/>
      <c r="F48" s="11"/>
    </row>
    <row r="49" spans="1:6" ht="31.5" customHeight="1" hidden="1">
      <c r="A49" s="91" t="s">
        <v>439</v>
      </c>
      <c r="B49" s="10">
        <v>992</v>
      </c>
      <c r="C49" s="84" t="s">
        <v>438</v>
      </c>
      <c r="D49" s="82">
        <v>0</v>
      </c>
      <c r="E49" s="312"/>
      <c r="F49" s="11"/>
    </row>
    <row r="50" spans="1:6" ht="79.5" customHeight="1">
      <c r="A50" s="91" t="s">
        <v>467</v>
      </c>
      <c r="B50" s="10">
        <v>992</v>
      </c>
      <c r="C50" s="84" t="s">
        <v>468</v>
      </c>
      <c r="D50" s="82">
        <v>1</v>
      </c>
      <c r="E50" s="312"/>
      <c r="F50" s="11"/>
    </row>
    <row r="51" spans="1:6" ht="109.5" customHeight="1">
      <c r="A51" s="91" t="s">
        <v>353</v>
      </c>
      <c r="B51" s="10">
        <v>992</v>
      </c>
      <c r="C51" s="84" t="s">
        <v>354</v>
      </c>
      <c r="D51" s="82">
        <v>5166.23684</v>
      </c>
      <c r="E51" s="312"/>
      <c r="F51" s="11"/>
    </row>
    <row r="52" spans="1:6" ht="111.75" customHeight="1">
      <c r="A52" s="91" t="s">
        <v>545</v>
      </c>
      <c r="B52" s="10">
        <v>992</v>
      </c>
      <c r="C52" s="84" t="s">
        <v>546</v>
      </c>
      <c r="D52" s="82">
        <v>229.56661</v>
      </c>
      <c r="E52" s="312"/>
      <c r="F52" s="11"/>
    </row>
    <row r="53" spans="1:6" ht="40.5" customHeight="1">
      <c r="A53" s="91" t="s">
        <v>572</v>
      </c>
      <c r="B53" s="10">
        <v>992</v>
      </c>
      <c r="C53" s="84" t="s">
        <v>573</v>
      </c>
      <c r="D53" s="82">
        <v>50</v>
      </c>
      <c r="E53" s="312"/>
      <c r="F53" s="11"/>
    </row>
    <row r="54" spans="1:6" ht="67.5" customHeight="1">
      <c r="A54" s="133" t="s">
        <v>402</v>
      </c>
      <c r="B54" s="10">
        <v>992</v>
      </c>
      <c r="C54" s="28" t="s">
        <v>319</v>
      </c>
      <c r="D54" s="82">
        <v>33587.7</v>
      </c>
      <c r="E54" s="312"/>
      <c r="F54" s="11"/>
    </row>
    <row r="55" spans="1:6" ht="27.75" customHeight="1" hidden="1">
      <c r="A55" s="133" t="s">
        <v>325</v>
      </c>
      <c r="B55" s="10">
        <v>992</v>
      </c>
      <c r="C55" s="313" t="s">
        <v>326</v>
      </c>
      <c r="D55" s="82"/>
      <c r="E55" s="312"/>
      <c r="F55" s="11"/>
    </row>
    <row r="56" spans="1:6" ht="84" customHeight="1" hidden="1">
      <c r="A56" s="133" t="s">
        <v>355</v>
      </c>
      <c r="B56" s="10">
        <v>992</v>
      </c>
      <c r="C56" s="173" t="s">
        <v>403</v>
      </c>
      <c r="D56" s="82"/>
      <c r="E56" s="312"/>
      <c r="F56" s="11"/>
    </row>
    <row r="57" spans="1:6" ht="36" customHeight="1">
      <c r="A57" s="133" t="s">
        <v>325</v>
      </c>
      <c r="B57" s="10">
        <v>992</v>
      </c>
      <c r="C57" s="173" t="s">
        <v>326</v>
      </c>
      <c r="D57" s="82">
        <v>511.3</v>
      </c>
      <c r="E57" s="312"/>
      <c r="F57" s="11"/>
    </row>
    <row r="58" spans="1:6" ht="174.75" customHeight="1">
      <c r="A58" s="133" t="s">
        <v>558</v>
      </c>
      <c r="B58" s="10">
        <v>992</v>
      </c>
      <c r="C58" s="173" t="s">
        <v>469</v>
      </c>
      <c r="D58" s="82">
        <v>108013.76169</v>
      </c>
      <c r="E58" s="312"/>
      <c r="F58" s="11"/>
    </row>
    <row r="59" spans="1:6" ht="123" customHeight="1">
      <c r="A59" s="133" t="s">
        <v>547</v>
      </c>
      <c r="B59" s="10">
        <v>992</v>
      </c>
      <c r="C59" s="173" t="s">
        <v>471</v>
      </c>
      <c r="D59" s="82">
        <v>198730.16435</v>
      </c>
      <c r="E59" s="312"/>
      <c r="F59" s="11"/>
    </row>
    <row r="60" spans="1:6" ht="60" customHeight="1" hidden="1">
      <c r="A60" s="133" t="s">
        <v>548</v>
      </c>
      <c r="B60" s="10">
        <v>992</v>
      </c>
      <c r="C60" s="173" t="s">
        <v>549</v>
      </c>
      <c r="D60" s="82"/>
      <c r="E60" s="312"/>
      <c r="F60" s="11"/>
    </row>
    <row r="61" spans="1:6" ht="59.25" customHeight="1">
      <c r="A61" s="133" t="s">
        <v>356</v>
      </c>
      <c r="B61" s="10">
        <v>992</v>
      </c>
      <c r="C61" s="28" t="s">
        <v>357</v>
      </c>
      <c r="D61" s="82">
        <v>569.20248</v>
      </c>
      <c r="E61" s="312"/>
      <c r="F61" s="11"/>
    </row>
    <row r="62" spans="1:6" ht="36" customHeight="1" hidden="1">
      <c r="A62" s="133" t="s">
        <v>358</v>
      </c>
      <c r="B62" s="10">
        <v>992</v>
      </c>
      <c r="C62" s="28" t="s">
        <v>359</v>
      </c>
      <c r="D62" s="82"/>
      <c r="E62" s="312"/>
      <c r="F62" s="11"/>
    </row>
    <row r="63" spans="1:6" ht="51.75" customHeight="1" hidden="1">
      <c r="A63" s="133" t="s">
        <v>559</v>
      </c>
      <c r="B63" s="10">
        <v>992</v>
      </c>
      <c r="C63" s="28" t="s">
        <v>550</v>
      </c>
      <c r="D63" s="82"/>
      <c r="E63" s="312"/>
      <c r="F63" s="11"/>
    </row>
    <row r="64" spans="1:6" ht="33.75" customHeight="1" hidden="1">
      <c r="A64" s="133"/>
      <c r="B64" s="10"/>
      <c r="C64" s="28"/>
      <c r="D64" s="82"/>
      <c r="E64" s="312"/>
      <c r="F64" s="11"/>
    </row>
    <row r="65" spans="1:6" ht="134.25" customHeight="1" hidden="1">
      <c r="A65" s="133" t="s">
        <v>510</v>
      </c>
      <c r="B65" s="10">
        <v>992</v>
      </c>
      <c r="C65" s="28" t="s">
        <v>469</v>
      </c>
      <c r="D65" s="82"/>
      <c r="E65" s="312"/>
      <c r="F65" s="11"/>
    </row>
    <row r="66" spans="1:6" ht="96" customHeight="1" hidden="1">
      <c r="A66" s="133" t="s">
        <v>470</v>
      </c>
      <c r="B66" s="10">
        <v>992</v>
      </c>
      <c r="C66" s="28" t="s">
        <v>471</v>
      </c>
      <c r="D66" s="82"/>
      <c r="E66" s="312"/>
      <c r="F66" s="11"/>
    </row>
    <row r="67" spans="1:6" ht="42.75" customHeight="1" hidden="1">
      <c r="A67" s="133" t="s">
        <v>472</v>
      </c>
      <c r="B67" s="10">
        <v>992</v>
      </c>
      <c r="C67" s="28" t="s">
        <v>473</v>
      </c>
      <c r="D67" s="82"/>
      <c r="E67" s="312"/>
      <c r="F67" s="11"/>
    </row>
    <row r="68" spans="1:6" ht="30" customHeight="1">
      <c r="A68" s="27" t="s">
        <v>259</v>
      </c>
      <c r="B68" s="10">
        <v>992</v>
      </c>
      <c r="C68" s="28" t="s">
        <v>320</v>
      </c>
      <c r="D68" s="82">
        <v>22892.4</v>
      </c>
      <c r="E68" s="312"/>
      <c r="F68" s="11"/>
    </row>
    <row r="69" spans="1:6" ht="59.25" customHeight="1">
      <c r="A69" s="27" t="s">
        <v>511</v>
      </c>
      <c r="B69" s="10">
        <v>992</v>
      </c>
      <c r="C69" s="28" t="s">
        <v>321</v>
      </c>
      <c r="D69" s="82">
        <v>7.6</v>
      </c>
      <c r="E69" s="312"/>
      <c r="F69" s="11"/>
    </row>
    <row r="70" spans="1:6" s="17" customFormat="1" ht="78" customHeight="1">
      <c r="A70" s="26" t="s">
        <v>560</v>
      </c>
      <c r="B70" s="10">
        <v>992</v>
      </c>
      <c r="C70" s="15" t="s">
        <v>322</v>
      </c>
      <c r="D70" s="83">
        <v>1186.3</v>
      </c>
      <c r="E70" s="314"/>
      <c r="F70" s="16"/>
    </row>
    <row r="71" spans="1:6" s="17" customFormat="1" ht="33.75" customHeight="1" hidden="1">
      <c r="A71" s="26" t="s">
        <v>360</v>
      </c>
      <c r="B71" s="10">
        <v>992</v>
      </c>
      <c r="C71" s="15" t="s">
        <v>361</v>
      </c>
      <c r="D71" s="83"/>
      <c r="E71" s="314"/>
      <c r="F71" s="16"/>
    </row>
    <row r="72" spans="1:6" s="17" customFormat="1" ht="46.5" customHeight="1">
      <c r="A72" s="26" t="s">
        <v>360</v>
      </c>
      <c r="B72" s="10">
        <v>992</v>
      </c>
      <c r="C72" s="15" t="s">
        <v>553</v>
      </c>
      <c r="D72" s="83">
        <v>15706.7</v>
      </c>
      <c r="E72" s="314"/>
      <c r="F72" s="16"/>
    </row>
    <row r="73" spans="1:6" s="17" customFormat="1" ht="61.5" customHeight="1" hidden="1">
      <c r="A73" s="26" t="s">
        <v>474</v>
      </c>
      <c r="B73" s="10">
        <v>992</v>
      </c>
      <c r="C73" s="15" t="s">
        <v>475</v>
      </c>
      <c r="D73" s="83"/>
      <c r="E73" s="314"/>
      <c r="F73" s="16"/>
    </row>
    <row r="74" spans="1:6" s="17" customFormat="1" ht="33" customHeight="1">
      <c r="A74" s="169" t="s">
        <v>551</v>
      </c>
      <c r="B74" s="170">
        <v>992</v>
      </c>
      <c r="C74" s="171" t="s">
        <v>552</v>
      </c>
      <c r="D74" s="83">
        <v>8.41793</v>
      </c>
      <c r="E74" s="314"/>
      <c r="F74" s="16"/>
    </row>
    <row r="75" spans="1:6" s="17" customFormat="1" ht="49.5" customHeight="1" hidden="1">
      <c r="A75" s="169" t="s">
        <v>328</v>
      </c>
      <c r="B75" s="170">
        <v>992</v>
      </c>
      <c r="C75" s="171" t="s">
        <v>433</v>
      </c>
      <c r="D75" s="172"/>
      <c r="E75" s="314"/>
      <c r="F75" s="16"/>
    </row>
    <row r="76" ht="15">
      <c r="D76" s="137"/>
    </row>
    <row r="77" spans="1:4" ht="57" customHeight="1">
      <c r="A77" s="150" t="s">
        <v>598</v>
      </c>
      <c r="B77" s="150"/>
      <c r="D77" s="131" t="s">
        <v>599</v>
      </c>
    </row>
    <row r="78" ht="15.75">
      <c r="A78" s="98"/>
    </row>
    <row r="79" spans="1:4" ht="15.75">
      <c r="A79" s="98"/>
      <c r="D79" s="103"/>
    </row>
    <row r="80" ht="15">
      <c r="D80" s="12"/>
    </row>
    <row r="81" ht="15">
      <c r="D81" s="12"/>
    </row>
    <row r="82" ht="15">
      <c r="D82" s="12"/>
    </row>
    <row r="83" ht="15">
      <c r="D83" s="12"/>
    </row>
    <row r="85" ht="15">
      <c r="D85" s="12"/>
    </row>
    <row r="86" ht="15">
      <c r="D86" s="12"/>
    </row>
    <row r="88" ht="15">
      <c r="D88" s="12"/>
    </row>
    <row r="89" ht="15">
      <c r="D89" s="12"/>
    </row>
  </sheetData>
  <sheetProtection/>
  <mergeCells count="11">
    <mergeCell ref="C3:D3"/>
    <mergeCell ref="C4:D4"/>
    <mergeCell ref="C5:D5"/>
    <mergeCell ref="A8:D9"/>
    <mergeCell ref="C1:D1"/>
    <mergeCell ref="E12:E13"/>
    <mergeCell ref="A12:A13"/>
    <mergeCell ref="B12:C12"/>
    <mergeCell ref="D12:D13"/>
    <mergeCell ref="A10:D10"/>
    <mergeCell ref="C2:D2"/>
  </mergeCells>
  <printOptions/>
  <pageMargins left="1.1811023622047245" right="0.3937007874015748" top="0.7874015748031497" bottom="0.7874015748031497" header="0.3937007874015748" footer="0.3937007874015748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Q348"/>
  <sheetViews>
    <sheetView view="pageBreakPreview" zoomScale="75" zoomScaleNormal="70" zoomScaleSheetLayoutView="75" workbookViewId="0" topLeftCell="A322">
      <selection activeCell="I346" sqref="I346"/>
    </sheetView>
  </sheetViews>
  <sheetFormatPr defaultColWidth="9.00390625" defaultRowHeight="12.75"/>
  <cols>
    <col min="1" max="1" width="4.25390625" style="35" customWidth="1"/>
    <col min="2" max="2" width="46.125" style="36" customWidth="1"/>
    <col min="3" max="3" width="6.125" style="35" customWidth="1"/>
    <col min="4" max="4" width="4.875" style="48" customWidth="1"/>
    <col min="5" max="5" width="5.00390625" style="48" customWidth="1"/>
    <col min="6" max="6" width="15.375" style="48" customWidth="1"/>
    <col min="7" max="7" width="6.625" style="48" customWidth="1"/>
    <col min="8" max="8" width="18.125" style="47" hidden="1" customWidth="1"/>
    <col min="9" max="9" width="21.875" style="47" customWidth="1"/>
    <col min="10" max="10" width="21.375" style="47" customWidth="1"/>
    <col min="11" max="11" width="16.75390625" style="49" customWidth="1"/>
    <col min="12" max="12" width="18.00390625" style="50" customWidth="1"/>
    <col min="13" max="13" width="9.125" style="37" hidden="1" customWidth="1"/>
    <col min="14" max="16384" width="9.125" style="37" customWidth="1"/>
  </cols>
  <sheetData>
    <row r="1" spans="1:12" s="1" customFormat="1" ht="21.75" customHeight="1">
      <c r="A1" s="115"/>
      <c r="B1" s="115"/>
      <c r="C1" s="115"/>
      <c r="D1" s="115"/>
      <c r="E1" s="115"/>
      <c r="F1" s="115"/>
      <c r="G1" s="115"/>
      <c r="H1" s="115"/>
      <c r="I1" s="115"/>
      <c r="J1" s="362" t="s">
        <v>288</v>
      </c>
      <c r="K1" s="362"/>
      <c r="L1" s="362"/>
    </row>
    <row r="2" spans="1:12" s="1" customFormat="1" ht="18.75" customHeight="1">
      <c r="A2" s="115"/>
      <c r="B2" s="115"/>
      <c r="C2" s="115"/>
      <c r="D2" s="115"/>
      <c r="E2" s="115"/>
      <c r="F2" s="115"/>
      <c r="G2" s="115"/>
      <c r="H2" s="115"/>
      <c r="I2" s="115"/>
      <c r="J2" s="362" t="s">
        <v>503</v>
      </c>
      <c r="K2" s="362"/>
      <c r="L2" s="362"/>
    </row>
    <row r="3" spans="1:12" s="1" customFormat="1" ht="18.75" customHeight="1">
      <c r="A3" s="115" t="s">
        <v>555</v>
      </c>
      <c r="B3" s="115"/>
      <c r="C3" s="115"/>
      <c r="D3" s="115"/>
      <c r="E3" s="115"/>
      <c r="F3" s="115"/>
      <c r="G3" s="115"/>
      <c r="H3" s="115"/>
      <c r="I3" s="115"/>
      <c r="J3" s="362" t="s">
        <v>505</v>
      </c>
      <c r="K3" s="362"/>
      <c r="L3" s="362"/>
    </row>
    <row r="4" spans="1:12" s="1" customFormat="1" ht="18.75" customHeight="1">
      <c r="A4" s="115"/>
      <c r="B4" s="115"/>
      <c r="C4" s="115"/>
      <c r="D4" s="115"/>
      <c r="E4" s="115"/>
      <c r="F4" s="115"/>
      <c r="G4" s="115"/>
      <c r="H4" s="115"/>
      <c r="I4" s="115"/>
      <c r="J4" s="362" t="s">
        <v>267</v>
      </c>
      <c r="K4" s="362"/>
      <c r="L4" s="362"/>
    </row>
    <row r="5" spans="1:12" s="1" customFormat="1" ht="18.75" customHeight="1">
      <c r="A5" s="115"/>
      <c r="B5" s="115"/>
      <c r="C5" s="115"/>
      <c r="D5" s="115"/>
      <c r="E5" s="115"/>
      <c r="F5" s="115"/>
      <c r="G5" s="115"/>
      <c r="H5" s="115"/>
      <c r="I5" s="115"/>
      <c r="J5" s="362" t="s">
        <v>268</v>
      </c>
      <c r="K5" s="362"/>
      <c r="L5" s="362"/>
    </row>
    <row r="7" spans="1:12" ht="15.75">
      <c r="A7" s="359"/>
      <c r="B7" s="360"/>
      <c r="C7" s="360"/>
      <c r="D7" s="360"/>
      <c r="E7" s="360"/>
      <c r="F7" s="360"/>
      <c r="G7" s="360"/>
      <c r="H7" s="360"/>
      <c r="I7" s="360"/>
      <c r="J7" s="360"/>
      <c r="K7" s="360"/>
      <c r="L7" s="360"/>
    </row>
    <row r="8" spans="4:16" ht="15.75">
      <c r="D8" s="93"/>
      <c r="E8" s="93"/>
      <c r="F8" s="93"/>
      <c r="G8" s="93"/>
      <c r="H8" s="93"/>
      <c r="I8" s="93"/>
      <c r="J8" s="94"/>
      <c r="K8" s="95"/>
      <c r="L8" s="93"/>
      <c r="M8" s="93"/>
      <c r="N8" s="93"/>
      <c r="O8" s="93"/>
      <c r="P8" s="93"/>
    </row>
    <row r="9" spans="1:12" s="31" customFormat="1" ht="47.25" customHeight="1">
      <c r="A9" s="357" t="s">
        <v>574</v>
      </c>
      <c r="B9" s="358"/>
      <c r="C9" s="358"/>
      <c r="D9" s="358"/>
      <c r="E9" s="358"/>
      <c r="F9" s="358"/>
      <c r="G9" s="358"/>
      <c r="H9" s="358"/>
      <c r="I9" s="358"/>
      <c r="J9" s="358"/>
      <c r="K9" s="358"/>
      <c r="L9" s="358"/>
    </row>
    <row r="10" spans="1:12" s="31" customFormat="1" ht="18" customHeight="1">
      <c r="A10" s="357"/>
      <c r="B10" s="357"/>
      <c r="C10" s="357"/>
      <c r="D10" s="357"/>
      <c r="E10" s="357"/>
      <c r="F10" s="357"/>
      <c r="G10" s="357"/>
      <c r="H10" s="357"/>
      <c r="I10" s="357"/>
      <c r="J10" s="357"/>
      <c r="K10" s="357"/>
      <c r="L10" s="357"/>
    </row>
    <row r="11" spans="1:12" ht="21" customHeight="1">
      <c r="A11" s="39"/>
      <c r="B11" s="40"/>
      <c r="C11" s="41"/>
      <c r="D11" s="42"/>
      <c r="E11" s="42"/>
      <c r="F11" s="43"/>
      <c r="G11" s="42"/>
      <c r="H11" s="96"/>
      <c r="I11" s="37"/>
      <c r="J11" s="97"/>
      <c r="K11" s="37"/>
      <c r="L11" s="66" t="s">
        <v>35</v>
      </c>
    </row>
    <row r="12" spans="1:12" s="31" customFormat="1" ht="127.5" customHeight="1">
      <c r="A12" s="187" t="s">
        <v>121</v>
      </c>
      <c r="B12" s="384" t="s">
        <v>72</v>
      </c>
      <c r="C12" s="188" t="s">
        <v>76</v>
      </c>
      <c r="D12" s="188" t="s">
        <v>77</v>
      </c>
      <c r="E12" s="188" t="s">
        <v>78</v>
      </c>
      <c r="F12" s="188" t="s">
        <v>90</v>
      </c>
      <c r="G12" s="188" t="s">
        <v>79</v>
      </c>
      <c r="H12" s="189" t="s">
        <v>33</v>
      </c>
      <c r="I12" s="189" t="s">
        <v>575</v>
      </c>
      <c r="J12" s="190" t="s">
        <v>111</v>
      </c>
      <c r="K12" s="191" t="s">
        <v>74</v>
      </c>
      <c r="L12" s="192" t="s">
        <v>82</v>
      </c>
    </row>
    <row r="13" spans="1:12" s="46" customFormat="1" ht="15.75">
      <c r="A13" s="193">
        <v>1</v>
      </c>
      <c r="B13" s="194">
        <v>2</v>
      </c>
      <c r="C13" s="106" t="s">
        <v>65</v>
      </c>
      <c r="D13" s="106" t="s">
        <v>112</v>
      </c>
      <c r="E13" s="106" t="s">
        <v>66</v>
      </c>
      <c r="F13" s="106" t="s">
        <v>67</v>
      </c>
      <c r="G13" s="106" t="s">
        <v>68</v>
      </c>
      <c r="H13" s="195"/>
      <c r="I13" s="197">
        <v>8</v>
      </c>
      <c r="J13" s="197">
        <v>9</v>
      </c>
      <c r="K13" s="197">
        <v>10</v>
      </c>
      <c r="L13" s="196">
        <v>11</v>
      </c>
    </row>
    <row r="14" spans="1:15" s="46" customFormat="1" ht="16.5" customHeight="1">
      <c r="A14" s="193"/>
      <c r="B14" s="385" t="s">
        <v>494</v>
      </c>
      <c r="C14" s="106"/>
      <c r="D14" s="106"/>
      <c r="E14" s="106"/>
      <c r="F14" s="106"/>
      <c r="G14" s="106"/>
      <c r="H14" s="195"/>
      <c r="I14" s="81">
        <f>I30+I22</f>
        <v>268118.5</v>
      </c>
      <c r="J14" s="81">
        <f>J30+J22</f>
        <v>474002.109</v>
      </c>
      <c r="K14" s="175">
        <f>K30+K22</f>
        <v>460451.64851999993</v>
      </c>
      <c r="L14" s="386">
        <f>K14/J14*100</f>
        <v>97.14126578284906</v>
      </c>
      <c r="N14" s="90"/>
      <c r="O14" s="90"/>
    </row>
    <row r="15" spans="1:14" s="46" customFormat="1" ht="31.5" hidden="1">
      <c r="A15" s="193"/>
      <c r="B15" s="387" t="s">
        <v>434</v>
      </c>
      <c r="C15" s="182" t="s">
        <v>154</v>
      </c>
      <c r="D15" s="106"/>
      <c r="E15" s="106"/>
      <c r="F15" s="106"/>
      <c r="G15" s="106"/>
      <c r="H15" s="195"/>
      <c r="I15" s="81">
        <f>I16</f>
        <v>186.1</v>
      </c>
      <c r="J15" s="81">
        <f>J16</f>
        <v>186.1</v>
      </c>
      <c r="K15" s="175">
        <f>K16</f>
        <v>186.1</v>
      </c>
      <c r="L15" s="386">
        <f>K15/J15*100</f>
        <v>100</v>
      </c>
      <c r="N15" s="90"/>
    </row>
    <row r="16" spans="1:14" s="46" customFormat="1" ht="15.75" hidden="1">
      <c r="A16" s="193"/>
      <c r="B16" s="385" t="s">
        <v>45</v>
      </c>
      <c r="C16" s="182" t="s">
        <v>154</v>
      </c>
      <c r="D16" s="182" t="s">
        <v>103</v>
      </c>
      <c r="E16" s="182"/>
      <c r="F16" s="106"/>
      <c r="G16" s="106"/>
      <c r="H16" s="195"/>
      <c r="I16" s="81">
        <f>I24+I17</f>
        <v>186.1</v>
      </c>
      <c r="J16" s="81">
        <f>J24+J17</f>
        <v>186.1</v>
      </c>
      <c r="K16" s="175">
        <f>K24+K17</f>
        <v>186.1</v>
      </c>
      <c r="L16" s="175">
        <f>L24</f>
        <v>100</v>
      </c>
      <c r="N16" s="90"/>
    </row>
    <row r="17" spans="1:14" s="46" customFormat="1" ht="78.75" hidden="1">
      <c r="A17" s="193"/>
      <c r="B17" s="387" t="s">
        <v>362</v>
      </c>
      <c r="C17" s="182" t="s">
        <v>154</v>
      </c>
      <c r="D17" s="182" t="s">
        <v>103</v>
      </c>
      <c r="E17" s="182" t="s">
        <v>105</v>
      </c>
      <c r="F17" s="106"/>
      <c r="G17" s="106"/>
      <c r="H17" s="195"/>
      <c r="I17" s="81">
        <f aca="true" t="shared" si="0" ref="I17:K20">I18</f>
        <v>0</v>
      </c>
      <c r="J17" s="81">
        <f t="shared" si="0"/>
        <v>0</v>
      </c>
      <c r="K17" s="175">
        <f t="shared" si="0"/>
        <v>0</v>
      </c>
      <c r="L17" s="276" t="e">
        <f>K17/J17*100</f>
        <v>#DIV/0!</v>
      </c>
      <c r="N17" s="90"/>
    </row>
    <row r="18" spans="1:14" s="46" customFormat="1" ht="31.5" hidden="1">
      <c r="A18" s="193"/>
      <c r="B18" s="388" t="s">
        <v>131</v>
      </c>
      <c r="C18" s="124" t="s">
        <v>154</v>
      </c>
      <c r="D18" s="124" t="s">
        <v>103</v>
      </c>
      <c r="E18" s="124" t="s">
        <v>105</v>
      </c>
      <c r="F18" s="124" t="s">
        <v>155</v>
      </c>
      <c r="G18" s="124"/>
      <c r="H18" s="389"/>
      <c r="I18" s="82">
        <f t="shared" si="0"/>
        <v>0</v>
      </c>
      <c r="J18" s="82">
        <f t="shared" si="0"/>
        <v>0</v>
      </c>
      <c r="K18" s="276">
        <f t="shared" si="0"/>
        <v>0</v>
      </c>
      <c r="L18" s="276" t="e">
        <f>K18/J18*100</f>
        <v>#DIV/0!</v>
      </c>
      <c r="N18" s="90"/>
    </row>
    <row r="19" spans="1:14" s="46" customFormat="1" ht="47.25" hidden="1">
      <c r="A19" s="193"/>
      <c r="B19" s="108" t="s">
        <v>260</v>
      </c>
      <c r="C19" s="124" t="s">
        <v>154</v>
      </c>
      <c r="D19" s="124" t="s">
        <v>103</v>
      </c>
      <c r="E19" s="124" t="s">
        <v>105</v>
      </c>
      <c r="F19" s="124" t="s">
        <v>156</v>
      </c>
      <c r="G19" s="124"/>
      <c r="H19" s="389"/>
      <c r="I19" s="82">
        <f t="shared" si="0"/>
        <v>0</v>
      </c>
      <c r="J19" s="82">
        <f t="shared" si="0"/>
        <v>0</v>
      </c>
      <c r="K19" s="276">
        <f t="shared" si="0"/>
        <v>0</v>
      </c>
      <c r="L19" s="276" t="e">
        <f>K19/J19*100</f>
        <v>#DIV/0!</v>
      </c>
      <c r="N19" s="90"/>
    </row>
    <row r="20" spans="1:14" s="46" customFormat="1" ht="34.5" customHeight="1" hidden="1">
      <c r="A20" s="193"/>
      <c r="B20" s="390" t="s">
        <v>435</v>
      </c>
      <c r="C20" s="124" t="s">
        <v>154</v>
      </c>
      <c r="D20" s="124" t="s">
        <v>363</v>
      </c>
      <c r="E20" s="124" t="s">
        <v>105</v>
      </c>
      <c r="F20" s="124" t="s">
        <v>364</v>
      </c>
      <c r="G20" s="124"/>
      <c r="H20" s="389"/>
      <c r="I20" s="82">
        <f t="shared" si="0"/>
        <v>0</v>
      </c>
      <c r="J20" s="82">
        <f t="shared" si="0"/>
        <v>0</v>
      </c>
      <c r="K20" s="276">
        <f t="shared" si="0"/>
        <v>0</v>
      </c>
      <c r="L20" s="276" t="e">
        <f>K20/J20*100</f>
        <v>#DIV/0!</v>
      </c>
      <c r="N20" s="90"/>
    </row>
    <row r="21" spans="1:14" s="46" customFormat="1" ht="47.25" hidden="1">
      <c r="A21" s="193"/>
      <c r="B21" s="104" t="s">
        <v>165</v>
      </c>
      <c r="C21" s="124" t="s">
        <v>154</v>
      </c>
      <c r="D21" s="124" t="s">
        <v>103</v>
      </c>
      <c r="E21" s="124" t="s">
        <v>105</v>
      </c>
      <c r="F21" s="124" t="s">
        <v>364</v>
      </c>
      <c r="G21" s="124" t="s">
        <v>8</v>
      </c>
      <c r="H21" s="389"/>
      <c r="I21" s="82">
        <v>0</v>
      </c>
      <c r="J21" s="82">
        <v>0</v>
      </c>
      <c r="K21" s="276">
        <v>0</v>
      </c>
      <c r="L21" s="276" t="e">
        <f>K21/J21*100</f>
        <v>#DIV/0!</v>
      </c>
      <c r="N21" s="90"/>
    </row>
    <row r="22" spans="1:14" s="46" customFormat="1" ht="37.5" customHeight="1">
      <c r="A22" s="268">
        <v>1</v>
      </c>
      <c r="B22" s="267" t="s">
        <v>434</v>
      </c>
      <c r="C22" s="182" t="s">
        <v>154</v>
      </c>
      <c r="D22" s="124"/>
      <c r="E22" s="124"/>
      <c r="F22" s="124"/>
      <c r="G22" s="124"/>
      <c r="H22" s="389"/>
      <c r="I22" s="81">
        <f>I23</f>
        <v>186.1</v>
      </c>
      <c r="J22" s="81">
        <f aca="true" t="shared" si="1" ref="I22:K23">J23</f>
        <v>186.1</v>
      </c>
      <c r="K22" s="175">
        <f t="shared" si="1"/>
        <v>186.1</v>
      </c>
      <c r="L22" s="386">
        <f aca="true" t="shared" si="2" ref="L22:L118">K22/J22*100</f>
        <v>100</v>
      </c>
      <c r="N22" s="90"/>
    </row>
    <row r="23" spans="1:14" s="46" customFormat="1" ht="15.75">
      <c r="A23" s="268"/>
      <c r="B23" s="267" t="s">
        <v>45</v>
      </c>
      <c r="C23" s="182" t="s">
        <v>154</v>
      </c>
      <c r="D23" s="182" t="s">
        <v>103</v>
      </c>
      <c r="E23" s="124"/>
      <c r="F23" s="124"/>
      <c r="G23" s="124"/>
      <c r="H23" s="389"/>
      <c r="I23" s="81">
        <f t="shared" si="1"/>
        <v>186.1</v>
      </c>
      <c r="J23" s="81">
        <f t="shared" si="1"/>
        <v>186.1</v>
      </c>
      <c r="K23" s="175">
        <f t="shared" si="1"/>
        <v>186.1</v>
      </c>
      <c r="L23" s="386">
        <f t="shared" si="2"/>
        <v>100</v>
      </c>
      <c r="N23" s="90"/>
    </row>
    <row r="24" spans="1:12" ht="69.75" customHeight="1">
      <c r="A24" s="198"/>
      <c r="B24" s="270" t="s">
        <v>48</v>
      </c>
      <c r="C24" s="122" t="s">
        <v>154</v>
      </c>
      <c r="D24" s="182" t="s">
        <v>103</v>
      </c>
      <c r="E24" s="182" t="s">
        <v>99</v>
      </c>
      <c r="F24" s="182"/>
      <c r="G24" s="182"/>
      <c r="H24" s="391">
        <f>SUM(H25:H26)</f>
        <v>1330.2</v>
      </c>
      <c r="I24" s="254">
        <f aca="true" t="shared" si="3" ref="I24:K28">I25</f>
        <v>186.1</v>
      </c>
      <c r="J24" s="254">
        <f t="shared" si="3"/>
        <v>186.1</v>
      </c>
      <c r="K24" s="262">
        <f t="shared" si="3"/>
        <v>186.1</v>
      </c>
      <c r="L24" s="386">
        <f t="shared" si="2"/>
        <v>100</v>
      </c>
    </row>
    <row r="25" spans="1:12" ht="36.75" customHeight="1">
      <c r="A25" s="198"/>
      <c r="B25" s="108" t="s">
        <v>131</v>
      </c>
      <c r="C25" s="121" t="s">
        <v>154</v>
      </c>
      <c r="D25" s="124" t="s">
        <v>103</v>
      </c>
      <c r="E25" s="124" t="s">
        <v>99</v>
      </c>
      <c r="F25" s="124" t="s">
        <v>155</v>
      </c>
      <c r="G25" s="106"/>
      <c r="H25" s="259">
        <v>1265.5</v>
      </c>
      <c r="I25" s="255">
        <f t="shared" si="3"/>
        <v>186.1</v>
      </c>
      <c r="J25" s="255">
        <f t="shared" si="3"/>
        <v>186.1</v>
      </c>
      <c r="K25" s="176">
        <f t="shared" si="3"/>
        <v>186.1</v>
      </c>
      <c r="L25" s="260">
        <f t="shared" si="2"/>
        <v>100</v>
      </c>
    </row>
    <row r="26" spans="1:12" ht="51" customHeight="1">
      <c r="A26" s="198"/>
      <c r="B26" s="108" t="s">
        <v>260</v>
      </c>
      <c r="C26" s="121" t="s">
        <v>154</v>
      </c>
      <c r="D26" s="124" t="s">
        <v>103</v>
      </c>
      <c r="E26" s="124" t="s">
        <v>99</v>
      </c>
      <c r="F26" s="124" t="s">
        <v>156</v>
      </c>
      <c r="G26" s="106"/>
      <c r="H26" s="259">
        <f>47.1+17.6</f>
        <v>64.7</v>
      </c>
      <c r="I26" s="255">
        <f>I28</f>
        <v>186.1</v>
      </c>
      <c r="J26" s="255">
        <f>J28</f>
        <v>186.1</v>
      </c>
      <c r="K26" s="176">
        <f>K28</f>
        <v>186.1</v>
      </c>
      <c r="L26" s="260">
        <f t="shared" si="2"/>
        <v>100</v>
      </c>
    </row>
    <row r="27" spans="1:12" ht="50.25" customHeight="1">
      <c r="A27" s="198"/>
      <c r="B27" s="123" t="s">
        <v>159</v>
      </c>
      <c r="C27" s="121" t="s">
        <v>154</v>
      </c>
      <c r="D27" s="124" t="s">
        <v>103</v>
      </c>
      <c r="E27" s="124" t="s">
        <v>99</v>
      </c>
      <c r="F27" s="124" t="s">
        <v>157</v>
      </c>
      <c r="G27" s="106"/>
      <c r="H27" s="259"/>
      <c r="I27" s="255">
        <f>I28</f>
        <v>186.1</v>
      </c>
      <c r="J27" s="255">
        <f>J28</f>
        <v>186.1</v>
      </c>
      <c r="K27" s="176">
        <f>K28</f>
        <v>186.1</v>
      </c>
      <c r="L27" s="260">
        <f t="shared" si="2"/>
        <v>100</v>
      </c>
    </row>
    <row r="28" spans="1:12" ht="52.5" customHeight="1">
      <c r="A28" s="198"/>
      <c r="B28" s="206" t="s">
        <v>286</v>
      </c>
      <c r="C28" s="121" t="s">
        <v>154</v>
      </c>
      <c r="D28" s="124" t="s">
        <v>103</v>
      </c>
      <c r="E28" s="124" t="s">
        <v>99</v>
      </c>
      <c r="F28" s="124" t="s">
        <v>158</v>
      </c>
      <c r="G28" s="106"/>
      <c r="H28" s="259" t="e">
        <f>SUM(#REF!)</f>
        <v>#REF!</v>
      </c>
      <c r="I28" s="255">
        <f>I29</f>
        <v>186.1</v>
      </c>
      <c r="J28" s="255">
        <f t="shared" si="3"/>
        <v>186.1</v>
      </c>
      <c r="K28" s="176">
        <f t="shared" si="3"/>
        <v>186.1</v>
      </c>
      <c r="L28" s="260">
        <f t="shared" si="2"/>
        <v>100</v>
      </c>
    </row>
    <row r="29" spans="1:12" ht="18.75" customHeight="1">
      <c r="A29" s="198"/>
      <c r="B29" s="206" t="s">
        <v>11</v>
      </c>
      <c r="C29" s="121" t="s">
        <v>154</v>
      </c>
      <c r="D29" s="124" t="s">
        <v>103</v>
      </c>
      <c r="E29" s="124" t="s">
        <v>99</v>
      </c>
      <c r="F29" s="124" t="s">
        <v>158</v>
      </c>
      <c r="G29" s="106" t="s">
        <v>12</v>
      </c>
      <c r="H29" s="259"/>
      <c r="I29" s="255">
        <v>186.1</v>
      </c>
      <c r="J29" s="255">
        <v>186.1</v>
      </c>
      <c r="K29" s="255">
        <v>186.1</v>
      </c>
      <c r="L29" s="260">
        <f t="shared" si="2"/>
        <v>100</v>
      </c>
    </row>
    <row r="30" spans="1:12" s="46" customFormat="1" ht="47.25">
      <c r="A30" s="199">
        <v>2</v>
      </c>
      <c r="B30" s="200" t="s">
        <v>34</v>
      </c>
      <c r="C30" s="201" t="s">
        <v>36</v>
      </c>
      <c r="D30" s="202"/>
      <c r="E30" s="202"/>
      <c r="F30" s="202"/>
      <c r="G30" s="202"/>
      <c r="H30" s="392" t="e">
        <f>H31+#REF!+H116+#REF!+H168+H306</f>
        <v>#REF!</v>
      </c>
      <c r="I30" s="256">
        <f>I108+I116+I140+I168+I242+I255+I306+I325+I31</f>
        <v>267932.4</v>
      </c>
      <c r="J30" s="256">
        <f>J108+J116+J140+J168+J242+J255+J306+J325+J31</f>
        <v>473816.009</v>
      </c>
      <c r="K30" s="277">
        <f>K108+K116+K140+K168+K242+K255+K306+K325+K31</f>
        <v>460265.54851999995</v>
      </c>
      <c r="L30" s="386">
        <f t="shared" si="2"/>
        <v>97.1401429621176</v>
      </c>
    </row>
    <row r="31" spans="1:12" s="46" customFormat="1" ht="15.75">
      <c r="A31" s="199"/>
      <c r="B31" s="200" t="s">
        <v>45</v>
      </c>
      <c r="C31" s="122" t="s">
        <v>36</v>
      </c>
      <c r="D31" s="182" t="s">
        <v>103</v>
      </c>
      <c r="E31" s="182"/>
      <c r="F31" s="106"/>
      <c r="G31" s="106"/>
      <c r="H31" s="259" t="e">
        <f>H32+H38+#REF!+H65</f>
        <v>#REF!</v>
      </c>
      <c r="I31" s="254">
        <f>I32+I38+I65+I48+I60+I54</f>
        <v>20176.600000000002</v>
      </c>
      <c r="J31" s="254">
        <f>J32+J38+J65+J48+J60+J54</f>
        <v>25410.899999999998</v>
      </c>
      <c r="K31" s="254">
        <f>K32+K38+K65+K48+K60+K54</f>
        <v>24573.8</v>
      </c>
      <c r="L31" s="386">
        <f t="shared" si="2"/>
        <v>96.70574438528348</v>
      </c>
    </row>
    <row r="32" spans="1:17" s="46" customFormat="1" ht="57.75" customHeight="1">
      <c r="A32" s="199"/>
      <c r="B32" s="269" t="s">
        <v>27</v>
      </c>
      <c r="C32" s="122" t="s">
        <v>36</v>
      </c>
      <c r="D32" s="182" t="s">
        <v>103</v>
      </c>
      <c r="E32" s="182" t="s">
        <v>104</v>
      </c>
      <c r="F32" s="182"/>
      <c r="G32" s="182"/>
      <c r="H32" s="391">
        <f aca="true" t="shared" si="4" ref="H32:K33">H33</f>
        <v>1376.8</v>
      </c>
      <c r="I32" s="254">
        <f t="shared" si="4"/>
        <v>1458.6</v>
      </c>
      <c r="J32" s="254">
        <f t="shared" si="4"/>
        <v>1614.1</v>
      </c>
      <c r="K32" s="262">
        <f t="shared" si="4"/>
        <v>1614.1</v>
      </c>
      <c r="L32" s="386">
        <f>K32/J32*100</f>
        <v>100</v>
      </c>
      <c r="Q32" s="90">
        <f>I31-J31</f>
        <v>-5234.299999999996</v>
      </c>
    </row>
    <row r="33" spans="1:12" s="46" customFormat="1" ht="50.25" customHeight="1">
      <c r="A33" s="199"/>
      <c r="B33" s="206" t="s">
        <v>144</v>
      </c>
      <c r="C33" s="92">
        <v>992</v>
      </c>
      <c r="D33" s="124" t="s">
        <v>103</v>
      </c>
      <c r="E33" s="124" t="s">
        <v>104</v>
      </c>
      <c r="F33" s="124" t="s">
        <v>145</v>
      </c>
      <c r="G33" s="106"/>
      <c r="H33" s="259">
        <f t="shared" si="4"/>
        <v>1376.8</v>
      </c>
      <c r="I33" s="255">
        <f t="shared" si="4"/>
        <v>1458.6</v>
      </c>
      <c r="J33" s="255">
        <f t="shared" si="4"/>
        <v>1614.1</v>
      </c>
      <c r="K33" s="176">
        <f t="shared" si="4"/>
        <v>1614.1</v>
      </c>
      <c r="L33" s="260">
        <f t="shared" si="2"/>
        <v>100</v>
      </c>
    </row>
    <row r="34" spans="1:12" s="46" customFormat="1" ht="34.5" customHeight="1">
      <c r="A34" s="199"/>
      <c r="B34" s="104" t="s">
        <v>298</v>
      </c>
      <c r="C34" s="121" t="s">
        <v>36</v>
      </c>
      <c r="D34" s="124" t="s">
        <v>103</v>
      </c>
      <c r="E34" s="124" t="s">
        <v>104</v>
      </c>
      <c r="F34" s="124" t="s">
        <v>146</v>
      </c>
      <c r="G34" s="106"/>
      <c r="H34" s="259">
        <f>H35</f>
        <v>1376.8</v>
      </c>
      <c r="I34" s="255">
        <f>I35</f>
        <v>1458.6</v>
      </c>
      <c r="J34" s="255">
        <f aca="true" t="shared" si="5" ref="J34:K36">J35</f>
        <v>1614.1</v>
      </c>
      <c r="K34" s="176">
        <f t="shared" si="5"/>
        <v>1614.1</v>
      </c>
      <c r="L34" s="260">
        <f t="shared" si="2"/>
        <v>100</v>
      </c>
    </row>
    <row r="35" spans="1:12" ht="52.5" customHeight="1">
      <c r="A35" s="199"/>
      <c r="B35" s="104" t="s">
        <v>147</v>
      </c>
      <c r="C35" s="121" t="s">
        <v>36</v>
      </c>
      <c r="D35" s="124" t="s">
        <v>103</v>
      </c>
      <c r="E35" s="124" t="s">
        <v>104</v>
      </c>
      <c r="F35" s="124" t="s">
        <v>148</v>
      </c>
      <c r="G35" s="106"/>
      <c r="H35" s="259">
        <f>1104+272.8</f>
        <v>1376.8</v>
      </c>
      <c r="I35" s="255">
        <f>I36</f>
        <v>1458.6</v>
      </c>
      <c r="J35" s="255">
        <f t="shared" si="5"/>
        <v>1614.1</v>
      </c>
      <c r="K35" s="176">
        <f t="shared" si="5"/>
        <v>1614.1</v>
      </c>
      <c r="L35" s="260">
        <f t="shared" si="2"/>
        <v>100</v>
      </c>
    </row>
    <row r="36" spans="1:12" ht="38.25" customHeight="1">
      <c r="A36" s="199"/>
      <c r="B36" s="104" t="s">
        <v>4</v>
      </c>
      <c r="C36" s="121" t="s">
        <v>36</v>
      </c>
      <c r="D36" s="124" t="s">
        <v>103</v>
      </c>
      <c r="E36" s="124" t="s">
        <v>104</v>
      </c>
      <c r="F36" s="124" t="s">
        <v>149</v>
      </c>
      <c r="G36" s="106"/>
      <c r="H36" s="259"/>
      <c r="I36" s="255">
        <f>I37</f>
        <v>1458.6</v>
      </c>
      <c r="J36" s="255">
        <f t="shared" si="5"/>
        <v>1614.1</v>
      </c>
      <c r="K36" s="176">
        <f t="shared" si="5"/>
        <v>1614.1</v>
      </c>
      <c r="L36" s="260">
        <f t="shared" si="2"/>
        <v>100</v>
      </c>
    </row>
    <row r="37" spans="1:12" ht="101.25" customHeight="1">
      <c r="A37" s="199"/>
      <c r="B37" s="104" t="s">
        <v>5</v>
      </c>
      <c r="C37" s="121" t="s">
        <v>36</v>
      </c>
      <c r="D37" s="124" t="s">
        <v>103</v>
      </c>
      <c r="E37" s="124" t="s">
        <v>104</v>
      </c>
      <c r="F37" s="124" t="s">
        <v>149</v>
      </c>
      <c r="G37" s="124" t="s">
        <v>6</v>
      </c>
      <c r="H37" s="259"/>
      <c r="I37" s="255">
        <v>1458.6</v>
      </c>
      <c r="J37" s="255">
        <v>1614.1</v>
      </c>
      <c r="K37" s="176">
        <v>1614.1</v>
      </c>
      <c r="L37" s="260">
        <f t="shared" si="2"/>
        <v>100</v>
      </c>
    </row>
    <row r="38" spans="1:12" ht="85.5" customHeight="1">
      <c r="A38" s="198"/>
      <c r="B38" s="207" t="s">
        <v>251</v>
      </c>
      <c r="C38" s="122" t="s">
        <v>36</v>
      </c>
      <c r="D38" s="182" t="s">
        <v>103</v>
      </c>
      <c r="E38" s="182" t="s">
        <v>94</v>
      </c>
      <c r="F38" s="106"/>
      <c r="G38" s="106"/>
      <c r="H38" s="259" t="e">
        <f>H40</f>
        <v>#REF!</v>
      </c>
      <c r="I38" s="254">
        <f>I40</f>
        <v>13892</v>
      </c>
      <c r="J38" s="254">
        <f>J40</f>
        <v>13988.4</v>
      </c>
      <c r="K38" s="262">
        <f>K40</f>
        <v>13759</v>
      </c>
      <c r="L38" s="386">
        <f>K38/J38*100</f>
        <v>98.36006977209688</v>
      </c>
    </row>
    <row r="39" spans="1:12" ht="49.5" customHeight="1">
      <c r="A39" s="198"/>
      <c r="B39" s="206" t="s">
        <v>144</v>
      </c>
      <c r="C39" s="92">
        <v>992</v>
      </c>
      <c r="D39" s="124" t="s">
        <v>103</v>
      </c>
      <c r="E39" s="124" t="s">
        <v>94</v>
      </c>
      <c r="F39" s="124" t="s">
        <v>145</v>
      </c>
      <c r="G39" s="106"/>
      <c r="H39" s="259"/>
      <c r="I39" s="255">
        <f aca="true" t="shared" si="6" ref="I39:K40">I40</f>
        <v>13892</v>
      </c>
      <c r="J39" s="255">
        <f t="shared" si="6"/>
        <v>13988.4</v>
      </c>
      <c r="K39" s="176">
        <f t="shared" si="6"/>
        <v>13759</v>
      </c>
      <c r="L39" s="260">
        <f t="shared" si="2"/>
        <v>98.36006977209688</v>
      </c>
    </row>
    <row r="40" spans="1:12" ht="34.5" customHeight="1">
      <c r="A40" s="198"/>
      <c r="B40" s="108" t="s">
        <v>298</v>
      </c>
      <c r="C40" s="92">
        <v>992</v>
      </c>
      <c r="D40" s="124" t="s">
        <v>103</v>
      </c>
      <c r="E40" s="124" t="s">
        <v>94</v>
      </c>
      <c r="F40" s="124" t="s">
        <v>146</v>
      </c>
      <c r="G40" s="106"/>
      <c r="H40" s="259" t="e">
        <f>H41+#REF!+#REF!+#REF!</f>
        <v>#REF!</v>
      </c>
      <c r="I40" s="255">
        <f t="shared" si="6"/>
        <v>13892</v>
      </c>
      <c r="J40" s="255">
        <f t="shared" si="6"/>
        <v>13988.4</v>
      </c>
      <c r="K40" s="176">
        <f t="shared" si="6"/>
        <v>13759</v>
      </c>
      <c r="L40" s="260">
        <f t="shared" si="2"/>
        <v>98.36006977209688</v>
      </c>
    </row>
    <row r="41" spans="1:12" ht="33.75" customHeight="1">
      <c r="A41" s="198"/>
      <c r="B41" s="108" t="s">
        <v>7</v>
      </c>
      <c r="C41" s="92">
        <v>992</v>
      </c>
      <c r="D41" s="124" t="s">
        <v>103</v>
      </c>
      <c r="E41" s="124" t="s">
        <v>94</v>
      </c>
      <c r="F41" s="124" t="s">
        <v>150</v>
      </c>
      <c r="G41" s="106"/>
      <c r="H41" s="259">
        <f>SUM(H42:H45)</f>
        <v>43879.99999999999</v>
      </c>
      <c r="I41" s="255">
        <f>I42+I46</f>
        <v>13892</v>
      </c>
      <c r="J41" s="255">
        <f>J42+J46</f>
        <v>13988.4</v>
      </c>
      <c r="K41" s="176">
        <f>K42+K46</f>
        <v>13759</v>
      </c>
      <c r="L41" s="260">
        <f t="shared" si="2"/>
        <v>98.36006977209688</v>
      </c>
    </row>
    <row r="42" spans="1:12" ht="33.75" customHeight="1">
      <c r="A42" s="198"/>
      <c r="B42" s="104" t="s">
        <v>4</v>
      </c>
      <c r="C42" s="121" t="s">
        <v>36</v>
      </c>
      <c r="D42" s="124" t="s">
        <v>103</v>
      </c>
      <c r="E42" s="124" t="s">
        <v>94</v>
      </c>
      <c r="F42" s="124" t="s">
        <v>151</v>
      </c>
      <c r="G42" s="106"/>
      <c r="H42" s="393">
        <f>35656.5-1452.8-171.3+359.2</f>
        <v>34391.59999999999</v>
      </c>
      <c r="I42" s="255">
        <f>I43+I44+I45</f>
        <v>13884.4</v>
      </c>
      <c r="J42" s="255">
        <f>J43+J44+J45</f>
        <v>13980.8</v>
      </c>
      <c r="K42" s="176">
        <f>K43+K44+K45</f>
        <v>13751.4</v>
      </c>
      <c r="L42" s="260">
        <f t="shared" si="2"/>
        <v>98.35917830167087</v>
      </c>
    </row>
    <row r="43" spans="1:12" ht="101.25" customHeight="1">
      <c r="A43" s="198"/>
      <c r="B43" s="104" t="s">
        <v>5</v>
      </c>
      <c r="C43" s="121" t="s">
        <v>36</v>
      </c>
      <c r="D43" s="124" t="s">
        <v>103</v>
      </c>
      <c r="E43" s="124" t="s">
        <v>94</v>
      </c>
      <c r="F43" s="124" t="s">
        <v>151</v>
      </c>
      <c r="G43" s="106" t="s">
        <v>6</v>
      </c>
      <c r="H43" s="393"/>
      <c r="I43" s="255">
        <v>13767.4</v>
      </c>
      <c r="J43" s="255">
        <v>13913.8</v>
      </c>
      <c r="K43" s="176">
        <v>13693</v>
      </c>
      <c r="L43" s="260">
        <f t="shared" si="2"/>
        <v>98.41308628843308</v>
      </c>
    </row>
    <row r="44" spans="1:12" ht="49.5" customHeight="1">
      <c r="A44" s="198"/>
      <c r="B44" s="104" t="s">
        <v>165</v>
      </c>
      <c r="C44" s="92">
        <v>992</v>
      </c>
      <c r="D44" s="124" t="s">
        <v>103</v>
      </c>
      <c r="E44" s="124" t="s">
        <v>94</v>
      </c>
      <c r="F44" s="124" t="s">
        <v>151</v>
      </c>
      <c r="G44" s="106" t="s">
        <v>8</v>
      </c>
      <c r="H44" s="393">
        <f>8444.8+500-300+171.3+90+180+71.377</f>
        <v>9157.476999999999</v>
      </c>
      <c r="I44" s="255">
        <v>97</v>
      </c>
      <c r="J44" s="255">
        <v>50</v>
      </c>
      <c r="K44" s="176">
        <v>48.8</v>
      </c>
      <c r="L44" s="260">
        <f t="shared" si="2"/>
        <v>97.6</v>
      </c>
    </row>
    <row r="45" spans="1:12" ht="21.75" customHeight="1">
      <c r="A45" s="198"/>
      <c r="B45" s="104" t="s">
        <v>9</v>
      </c>
      <c r="C45" s="92">
        <v>992</v>
      </c>
      <c r="D45" s="124" t="s">
        <v>103</v>
      </c>
      <c r="E45" s="124" t="s">
        <v>94</v>
      </c>
      <c r="F45" s="124" t="s">
        <v>151</v>
      </c>
      <c r="G45" s="106" t="s">
        <v>10</v>
      </c>
      <c r="H45" s="393">
        <v>330.923</v>
      </c>
      <c r="I45" s="255">
        <v>20</v>
      </c>
      <c r="J45" s="255">
        <v>17</v>
      </c>
      <c r="K45" s="176">
        <v>9.6</v>
      </c>
      <c r="L45" s="260">
        <f t="shared" si="2"/>
        <v>56.470588235294116</v>
      </c>
    </row>
    <row r="46" spans="1:12" ht="63">
      <c r="A46" s="198"/>
      <c r="B46" s="206" t="s">
        <v>152</v>
      </c>
      <c r="C46" s="92">
        <v>992</v>
      </c>
      <c r="D46" s="124" t="s">
        <v>103</v>
      </c>
      <c r="E46" s="124" t="s">
        <v>94</v>
      </c>
      <c r="F46" s="124" t="s">
        <v>153</v>
      </c>
      <c r="G46" s="106"/>
      <c r="H46" s="259">
        <f>16.7+14</f>
        <v>30.7</v>
      </c>
      <c r="I46" s="255">
        <f>I47</f>
        <v>7.6</v>
      </c>
      <c r="J46" s="255">
        <f>J47</f>
        <v>7.6</v>
      </c>
      <c r="K46" s="176">
        <f>K47</f>
        <v>7.6</v>
      </c>
      <c r="L46" s="260">
        <f t="shared" si="2"/>
        <v>100</v>
      </c>
    </row>
    <row r="47" spans="1:12" ht="51" customHeight="1">
      <c r="A47" s="198"/>
      <c r="B47" s="104" t="s">
        <v>165</v>
      </c>
      <c r="C47" s="92">
        <v>992</v>
      </c>
      <c r="D47" s="124" t="s">
        <v>103</v>
      </c>
      <c r="E47" s="124" t="s">
        <v>94</v>
      </c>
      <c r="F47" s="124" t="s">
        <v>153</v>
      </c>
      <c r="G47" s="106" t="s">
        <v>8</v>
      </c>
      <c r="H47" s="259"/>
      <c r="I47" s="255">
        <v>7.6</v>
      </c>
      <c r="J47" s="255">
        <v>7.6</v>
      </c>
      <c r="K47" s="176">
        <v>7.6</v>
      </c>
      <c r="L47" s="260">
        <f t="shared" si="2"/>
        <v>100</v>
      </c>
    </row>
    <row r="48" spans="1:12" ht="68.25" customHeight="1">
      <c r="A48" s="198"/>
      <c r="B48" s="200" t="s">
        <v>48</v>
      </c>
      <c r="C48" s="394">
        <v>992</v>
      </c>
      <c r="D48" s="182" t="s">
        <v>103</v>
      </c>
      <c r="E48" s="182" t="s">
        <v>99</v>
      </c>
      <c r="F48" s="182"/>
      <c r="G48" s="182"/>
      <c r="H48" s="391"/>
      <c r="I48" s="254">
        <f>I53</f>
        <v>232.4</v>
      </c>
      <c r="J48" s="254">
        <f>J53</f>
        <v>417.3</v>
      </c>
      <c r="K48" s="262">
        <f>K53</f>
        <v>417.3</v>
      </c>
      <c r="L48" s="386">
        <f t="shared" si="2"/>
        <v>100</v>
      </c>
    </row>
    <row r="49" spans="1:12" ht="51" customHeight="1">
      <c r="A49" s="198"/>
      <c r="B49" s="104" t="s">
        <v>144</v>
      </c>
      <c r="C49" s="92">
        <v>992</v>
      </c>
      <c r="D49" s="124" t="s">
        <v>103</v>
      </c>
      <c r="E49" s="124" t="s">
        <v>99</v>
      </c>
      <c r="F49" s="124" t="s">
        <v>145</v>
      </c>
      <c r="G49" s="106"/>
      <c r="H49" s="259"/>
      <c r="I49" s="255">
        <f>I51</f>
        <v>232.4</v>
      </c>
      <c r="J49" s="255">
        <f>J51</f>
        <v>417.3</v>
      </c>
      <c r="K49" s="176">
        <f>K51</f>
        <v>417.3</v>
      </c>
      <c r="L49" s="260">
        <f t="shared" si="2"/>
        <v>100</v>
      </c>
    </row>
    <row r="50" spans="1:12" ht="34.5" customHeight="1">
      <c r="A50" s="198"/>
      <c r="B50" s="104" t="s">
        <v>298</v>
      </c>
      <c r="C50" s="92">
        <v>992</v>
      </c>
      <c r="D50" s="124" t="s">
        <v>103</v>
      </c>
      <c r="E50" s="124" t="s">
        <v>99</v>
      </c>
      <c r="F50" s="124" t="s">
        <v>146</v>
      </c>
      <c r="G50" s="106"/>
      <c r="H50" s="259"/>
      <c r="I50" s="255">
        <f>I51</f>
        <v>232.4</v>
      </c>
      <c r="J50" s="255">
        <f>J51</f>
        <v>417.3</v>
      </c>
      <c r="K50" s="176">
        <f>K51</f>
        <v>417.3</v>
      </c>
      <c r="L50" s="260">
        <f t="shared" si="2"/>
        <v>100</v>
      </c>
    </row>
    <row r="51" spans="1:12" ht="54" customHeight="1">
      <c r="A51" s="198"/>
      <c r="B51" s="104" t="s">
        <v>159</v>
      </c>
      <c r="C51" s="92">
        <v>992</v>
      </c>
      <c r="D51" s="124" t="s">
        <v>103</v>
      </c>
      <c r="E51" s="124" t="s">
        <v>99</v>
      </c>
      <c r="F51" s="124" t="s">
        <v>293</v>
      </c>
      <c r="G51" s="106"/>
      <c r="H51" s="259"/>
      <c r="I51" s="255">
        <f aca="true" t="shared" si="7" ref="I51:K52">I52</f>
        <v>232.4</v>
      </c>
      <c r="J51" s="255">
        <f t="shared" si="7"/>
        <v>417.3</v>
      </c>
      <c r="K51" s="176">
        <f t="shared" si="7"/>
        <v>417.3</v>
      </c>
      <c r="L51" s="260">
        <f t="shared" si="2"/>
        <v>100</v>
      </c>
    </row>
    <row r="52" spans="1:12" ht="68.25" customHeight="1">
      <c r="A52" s="198"/>
      <c r="B52" s="104" t="s">
        <v>577</v>
      </c>
      <c r="C52" s="92">
        <v>992</v>
      </c>
      <c r="D52" s="124" t="s">
        <v>103</v>
      </c>
      <c r="E52" s="124" t="s">
        <v>99</v>
      </c>
      <c r="F52" s="124" t="s">
        <v>576</v>
      </c>
      <c r="G52" s="106"/>
      <c r="H52" s="259"/>
      <c r="I52" s="255">
        <f t="shared" si="7"/>
        <v>232.4</v>
      </c>
      <c r="J52" s="255">
        <f t="shared" si="7"/>
        <v>417.3</v>
      </c>
      <c r="K52" s="176">
        <f t="shared" si="7"/>
        <v>417.3</v>
      </c>
      <c r="L52" s="260">
        <f t="shared" si="2"/>
        <v>100</v>
      </c>
    </row>
    <row r="53" spans="1:12" ht="18.75" customHeight="1">
      <c r="A53" s="198"/>
      <c r="B53" s="205" t="s">
        <v>11</v>
      </c>
      <c r="C53" s="92">
        <v>992</v>
      </c>
      <c r="D53" s="124" t="s">
        <v>103</v>
      </c>
      <c r="E53" s="124" t="s">
        <v>99</v>
      </c>
      <c r="F53" s="124" t="s">
        <v>576</v>
      </c>
      <c r="G53" s="106" t="s">
        <v>12</v>
      </c>
      <c r="H53" s="259"/>
      <c r="I53" s="255">
        <v>232.4</v>
      </c>
      <c r="J53" s="255">
        <v>417.3</v>
      </c>
      <c r="K53" s="176">
        <v>417.3</v>
      </c>
      <c r="L53" s="260">
        <f t="shared" si="2"/>
        <v>100</v>
      </c>
    </row>
    <row r="54" spans="1:12" s="316" customFormat="1" ht="36.75" customHeight="1">
      <c r="A54" s="315"/>
      <c r="B54" s="291" t="s">
        <v>595</v>
      </c>
      <c r="C54" s="394">
        <v>992</v>
      </c>
      <c r="D54" s="182" t="s">
        <v>103</v>
      </c>
      <c r="E54" s="182" t="s">
        <v>97</v>
      </c>
      <c r="F54" s="182"/>
      <c r="G54" s="182"/>
      <c r="H54" s="391"/>
      <c r="I54" s="254">
        <f aca="true" t="shared" si="8" ref="I54:K58">I55</f>
        <v>0</v>
      </c>
      <c r="J54" s="254">
        <f t="shared" si="8"/>
        <v>700</v>
      </c>
      <c r="K54" s="254">
        <f t="shared" si="8"/>
        <v>700</v>
      </c>
      <c r="L54" s="260">
        <f t="shared" si="2"/>
        <v>100</v>
      </c>
    </row>
    <row r="55" spans="1:12" ht="52.5" customHeight="1">
      <c r="A55" s="198"/>
      <c r="B55" s="126" t="s">
        <v>144</v>
      </c>
      <c r="C55" s="92">
        <v>992</v>
      </c>
      <c r="D55" s="124" t="s">
        <v>103</v>
      </c>
      <c r="E55" s="124" t="s">
        <v>97</v>
      </c>
      <c r="F55" s="124" t="s">
        <v>145</v>
      </c>
      <c r="G55" s="106"/>
      <c r="H55" s="259"/>
      <c r="I55" s="255">
        <f t="shared" si="8"/>
        <v>0</v>
      </c>
      <c r="J55" s="255">
        <f t="shared" si="8"/>
        <v>700</v>
      </c>
      <c r="K55" s="255">
        <f t="shared" si="8"/>
        <v>700</v>
      </c>
      <c r="L55" s="260">
        <f t="shared" si="2"/>
        <v>100</v>
      </c>
    </row>
    <row r="56" spans="1:12" ht="37.5" customHeight="1">
      <c r="A56" s="198"/>
      <c r="B56" s="174" t="s">
        <v>298</v>
      </c>
      <c r="C56" s="92">
        <v>992</v>
      </c>
      <c r="D56" s="124" t="s">
        <v>103</v>
      </c>
      <c r="E56" s="124" t="s">
        <v>97</v>
      </c>
      <c r="F56" s="124" t="s">
        <v>146</v>
      </c>
      <c r="G56" s="106"/>
      <c r="H56" s="259"/>
      <c r="I56" s="255">
        <f t="shared" si="8"/>
        <v>0</v>
      </c>
      <c r="J56" s="255">
        <f t="shared" si="8"/>
        <v>700</v>
      </c>
      <c r="K56" s="255">
        <f t="shared" si="8"/>
        <v>700</v>
      </c>
      <c r="L56" s="260">
        <f t="shared" si="2"/>
        <v>100</v>
      </c>
    </row>
    <row r="57" spans="1:12" ht="24" customHeight="1">
      <c r="A57" s="198"/>
      <c r="B57" s="291" t="s">
        <v>596</v>
      </c>
      <c r="C57" s="92">
        <v>992</v>
      </c>
      <c r="D57" s="124" t="s">
        <v>103</v>
      </c>
      <c r="E57" s="124" t="s">
        <v>97</v>
      </c>
      <c r="F57" s="124" t="s">
        <v>594</v>
      </c>
      <c r="G57" s="106"/>
      <c r="H57" s="259"/>
      <c r="I57" s="255">
        <f t="shared" si="8"/>
        <v>0</v>
      </c>
      <c r="J57" s="255">
        <f t="shared" si="8"/>
        <v>700</v>
      </c>
      <c r="K57" s="255">
        <f t="shared" si="8"/>
        <v>700</v>
      </c>
      <c r="L57" s="260">
        <f t="shared" si="2"/>
        <v>100</v>
      </c>
    </row>
    <row r="58" spans="1:12" ht="37.5" customHeight="1">
      <c r="A58" s="198"/>
      <c r="B58" s="291" t="s">
        <v>597</v>
      </c>
      <c r="C58" s="92">
        <v>992</v>
      </c>
      <c r="D58" s="124" t="s">
        <v>103</v>
      </c>
      <c r="E58" s="124" t="s">
        <v>97</v>
      </c>
      <c r="F58" s="124" t="s">
        <v>593</v>
      </c>
      <c r="G58" s="106"/>
      <c r="H58" s="259"/>
      <c r="I58" s="255">
        <f t="shared" si="8"/>
        <v>0</v>
      </c>
      <c r="J58" s="255">
        <f t="shared" si="8"/>
        <v>700</v>
      </c>
      <c r="K58" s="255">
        <f t="shared" si="8"/>
        <v>700</v>
      </c>
      <c r="L58" s="260">
        <f t="shared" si="2"/>
        <v>100</v>
      </c>
    </row>
    <row r="59" spans="1:12" ht="21.75" customHeight="1">
      <c r="A59" s="198"/>
      <c r="B59" s="291" t="s">
        <v>9</v>
      </c>
      <c r="C59" s="92">
        <v>992</v>
      </c>
      <c r="D59" s="124" t="s">
        <v>103</v>
      </c>
      <c r="E59" s="124" t="s">
        <v>97</v>
      </c>
      <c r="F59" s="124" t="s">
        <v>593</v>
      </c>
      <c r="G59" s="106" t="s">
        <v>10</v>
      </c>
      <c r="H59" s="259"/>
      <c r="I59" s="255">
        <v>0</v>
      </c>
      <c r="J59" s="255">
        <v>700</v>
      </c>
      <c r="K59" s="176">
        <v>700</v>
      </c>
      <c r="L59" s="260">
        <f t="shared" si="2"/>
        <v>100</v>
      </c>
    </row>
    <row r="60" spans="1:12" ht="19.5" customHeight="1">
      <c r="A60" s="198"/>
      <c r="B60" s="238" t="s">
        <v>440</v>
      </c>
      <c r="C60" s="394">
        <v>992</v>
      </c>
      <c r="D60" s="182" t="s">
        <v>103</v>
      </c>
      <c r="E60" s="182" t="s">
        <v>100</v>
      </c>
      <c r="F60" s="124"/>
      <c r="G60" s="106"/>
      <c r="H60" s="259"/>
      <c r="I60" s="254">
        <f aca="true" t="shared" si="9" ref="I60:K63">I61</f>
        <v>200</v>
      </c>
      <c r="J60" s="254">
        <f t="shared" si="9"/>
        <v>0</v>
      </c>
      <c r="K60" s="262">
        <f t="shared" si="9"/>
        <v>0</v>
      </c>
      <c r="L60" s="260" t="e">
        <f>K60/J60*100</f>
        <v>#DIV/0!</v>
      </c>
    </row>
    <row r="61" spans="1:12" ht="34.5" customHeight="1">
      <c r="A61" s="198"/>
      <c r="B61" s="239" t="s">
        <v>495</v>
      </c>
      <c r="C61" s="92">
        <v>992</v>
      </c>
      <c r="D61" s="124" t="s">
        <v>103</v>
      </c>
      <c r="E61" s="124" t="s">
        <v>100</v>
      </c>
      <c r="F61" s="124" t="s">
        <v>441</v>
      </c>
      <c r="G61" s="106"/>
      <c r="H61" s="259"/>
      <c r="I61" s="255">
        <f t="shared" si="9"/>
        <v>200</v>
      </c>
      <c r="J61" s="255">
        <f t="shared" si="9"/>
        <v>0</v>
      </c>
      <c r="K61" s="176">
        <f t="shared" si="9"/>
        <v>0</v>
      </c>
      <c r="L61" s="260" t="e">
        <f t="shared" si="2"/>
        <v>#DIV/0!</v>
      </c>
    </row>
    <row r="62" spans="1:12" ht="19.5" customHeight="1">
      <c r="A62" s="198"/>
      <c r="B62" s="239" t="s">
        <v>496</v>
      </c>
      <c r="C62" s="92">
        <v>992</v>
      </c>
      <c r="D62" s="124" t="s">
        <v>103</v>
      </c>
      <c r="E62" s="124" t="s">
        <v>100</v>
      </c>
      <c r="F62" s="124" t="s">
        <v>442</v>
      </c>
      <c r="G62" s="106"/>
      <c r="H62" s="259"/>
      <c r="I62" s="255">
        <f t="shared" si="9"/>
        <v>200</v>
      </c>
      <c r="J62" s="255">
        <f t="shared" si="9"/>
        <v>0</v>
      </c>
      <c r="K62" s="176">
        <f t="shared" si="9"/>
        <v>0</v>
      </c>
      <c r="L62" s="260" t="e">
        <f t="shared" si="2"/>
        <v>#DIV/0!</v>
      </c>
    </row>
    <row r="63" spans="1:12" ht="35.25" customHeight="1">
      <c r="A63" s="198"/>
      <c r="B63" s="239" t="s">
        <v>443</v>
      </c>
      <c r="C63" s="92">
        <v>992</v>
      </c>
      <c r="D63" s="124" t="s">
        <v>103</v>
      </c>
      <c r="E63" s="124" t="s">
        <v>100</v>
      </c>
      <c r="F63" s="124" t="s">
        <v>444</v>
      </c>
      <c r="G63" s="106"/>
      <c r="H63" s="259"/>
      <c r="I63" s="255">
        <f t="shared" si="9"/>
        <v>200</v>
      </c>
      <c r="J63" s="255">
        <f t="shared" si="9"/>
        <v>0</v>
      </c>
      <c r="K63" s="176">
        <f t="shared" si="9"/>
        <v>0</v>
      </c>
      <c r="L63" s="260" t="e">
        <f t="shared" si="2"/>
        <v>#DIV/0!</v>
      </c>
    </row>
    <row r="64" spans="1:12" ht="18.75" customHeight="1">
      <c r="A64" s="198"/>
      <c r="B64" s="239" t="s">
        <v>9</v>
      </c>
      <c r="C64" s="92">
        <v>992</v>
      </c>
      <c r="D64" s="124" t="s">
        <v>103</v>
      </c>
      <c r="E64" s="124" t="s">
        <v>100</v>
      </c>
      <c r="F64" s="124" t="s">
        <v>444</v>
      </c>
      <c r="G64" s="106" t="s">
        <v>10</v>
      </c>
      <c r="H64" s="259"/>
      <c r="I64" s="255">
        <v>200</v>
      </c>
      <c r="J64" s="255">
        <v>0</v>
      </c>
      <c r="K64" s="176">
        <v>0</v>
      </c>
      <c r="L64" s="260" t="e">
        <f>K64/J64*100</f>
        <v>#DIV/0!</v>
      </c>
    </row>
    <row r="65" spans="1:12" ht="21" customHeight="1">
      <c r="A65" s="198"/>
      <c r="B65" s="200" t="s">
        <v>46</v>
      </c>
      <c r="C65" s="122" t="s">
        <v>36</v>
      </c>
      <c r="D65" s="182" t="s">
        <v>103</v>
      </c>
      <c r="E65" s="182" t="s">
        <v>115</v>
      </c>
      <c r="F65" s="182"/>
      <c r="G65" s="182"/>
      <c r="H65" s="259" t="e">
        <f>#REF!+H88+#REF!</f>
        <v>#REF!</v>
      </c>
      <c r="I65" s="254">
        <f>I66+I88+I103</f>
        <v>4393.6</v>
      </c>
      <c r="J65" s="254">
        <f>J66+J88+J103</f>
        <v>8691.099999999999</v>
      </c>
      <c r="K65" s="262">
        <f>K66+K88+K103</f>
        <v>8083.400000000001</v>
      </c>
      <c r="L65" s="386">
        <f t="shared" si="2"/>
        <v>93.00778957784402</v>
      </c>
    </row>
    <row r="66" spans="1:12" ht="54" customHeight="1">
      <c r="A66" s="198"/>
      <c r="B66" s="104" t="s">
        <v>291</v>
      </c>
      <c r="C66" s="105" t="s">
        <v>36</v>
      </c>
      <c r="D66" s="106" t="s">
        <v>103</v>
      </c>
      <c r="E66" s="106" t="s">
        <v>115</v>
      </c>
      <c r="F66" s="124" t="s">
        <v>160</v>
      </c>
      <c r="G66" s="106"/>
      <c r="H66" s="259"/>
      <c r="I66" s="255">
        <f>I67</f>
        <v>1427.5</v>
      </c>
      <c r="J66" s="255">
        <f>J67</f>
        <v>4267.3</v>
      </c>
      <c r="K66" s="176">
        <f>K67</f>
        <v>3867.8</v>
      </c>
      <c r="L66" s="260">
        <f t="shared" si="2"/>
        <v>90.63810840578351</v>
      </c>
    </row>
    <row r="67" spans="1:12" ht="34.5" customHeight="1">
      <c r="A67" s="198"/>
      <c r="B67" s="104" t="s">
        <v>298</v>
      </c>
      <c r="C67" s="105" t="s">
        <v>36</v>
      </c>
      <c r="D67" s="106" t="s">
        <v>103</v>
      </c>
      <c r="E67" s="106" t="s">
        <v>115</v>
      </c>
      <c r="F67" s="124" t="s">
        <v>161</v>
      </c>
      <c r="G67" s="106"/>
      <c r="H67" s="259"/>
      <c r="I67" s="255">
        <f>I68+I77+I80+I84</f>
        <v>1427.5</v>
      </c>
      <c r="J67" s="255">
        <f>J68+J77+J80+J84</f>
        <v>4267.3</v>
      </c>
      <c r="K67" s="176">
        <f>K68+K77+K80+K84</f>
        <v>3867.8</v>
      </c>
      <c r="L67" s="260">
        <f>K67/J67*100</f>
        <v>90.63810840578351</v>
      </c>
    </row>
    <row r="68" spans="1:12" ht="82.5" customHeight="1">
      <c r="A68" s="198"/>
      <c r="B68" s="132" t="s">
        <v>162</v>
      </c>
      <c r="C68" s="121" t="s">
        <v>36</v>
      </c>
      <c r="D68" s="124" t="s">
        <v>103</v>
      </c>
      <c r="E68" s="124" t="s">
        <v>115</v>
      </c>
      <c r="F68" s="124" t="s">
        <v>163</v>
      </c>
      <c r="G68" s="106"/>
      <c r="H68" s="259"/>
      <c r="I68" s="255">
        <f>I69+I71</f>
        <v>100</v>
      </c>
      <c r="J68" s="255">
        <f>J69+J71</f>
        <v>2479.5</v>
      </c>
      <c r="K68" s="176">
        <f>K69+K71</f>
        <v>2474.6</v>
      </c>
      <c r="L68" s="260">
        <f t="shared" si="2"/>
        <v>99.80237951199838</v>
      </c>
    </row>
    <row r="69" spans="1:12" ht="54" customHeight="1">
      <c r="A69" s="198"/>
      <c r="B69" s="123" t="s">
        <v>13</v>
      </c>
      <c r="C69" s="121" t="s">
        <v>36</v>
      </c>
      <c r="D69" s="124" t="s">
        <v>103</v>
      </c>
      <c r="E69" s="124" t="s">
        <v>115</v>
      </c>
      <c r="F69" s="124" t="s">
        <v>164</v>
      </c>
      <c r="G69" s="106"/>
      <c r="H69" s="259"/>
      <c r="I69" s="255">
        <f>I70</f>
        <v>100</v>
      </c>
      <c r="J69" s="255">
        <f>J70</f>
        <v>2479.5</v>
      </c>
      <c r="K69" s="176">
        <f>K70</f>
        <v>2474.6</v>
      </c>
      <c r="L69" s="260">
        <f t="shared" si="2"/>
        <v>99.80237951199838</v>
      </c>
    </row>
    <row r="70" spans="1:12" ht="54" customHeight="1">
      <c r="A70" s="198"/>
      <c r="B70" s="108" t="s">
        <v>165</v>
      </c>
      <c r="C70" s="92">
        <v>992</v>
      </c>
      <c r="D70" s="124" t="s">
        <v>103</v>
      </c>
      <c r="E70" s="124" t="s">
        <v>115</v>
      </c>
      <c r="F70" s="124" t="s">
        <v>164</v>
      </c>
      <c r="G70" s="106" t="s">
        <v>8</v>
      </c>
      <c r="H70" s="259"/>
      <c r="I70" s="255">
        <v>100</v>
      </c>
      <c r="J70" s="255">
        <v>2479.5</v>
      </c>
      <c r="K70" s="176">
        <v>2474.6</v>
      </c>
      <c r="L70" s="260">
        <f t="shared" si="2"/>
        <v>99.80237951199838</v>
      </c>
    </row>
    <row r="71" spans="1:12" ht="31.5" hidden="1">
      <c r="A71" s="198"/>
      <c r="B71" s="108" t="s">
        <v>299</v>
      </c>
      <c r="C71" s="92">
        <v>992</v>
      </c>
      <c r="D71" s="124" t="s">
        <v>103</v>
      </c>
      <c r="E71" s="124" t="s">
        <v>115</v>
      </c>
      <c r="F71" s="124" t="s">
        <v>300</v>
      </c>
      <c r="G71" s="106"/>
      <c r="H71" s="259"/>
      <c r="I71" s="255"/>
      <c r="J71" s="255"/>
      <c r="K71" s="176"/>
      <c r="L71" s="260"/>
    </row>
    <row r="72" spans="1:12" ht="47.25" hidden="1">
      <c r="A72" s="198"/>
      <c r="B72" s="104" t="s">
        <v>165</v>
      </c>
      <c r="C72" s="92">
        <v>992</v>
      </c>
      <c r="D72" s="124" t="s">
        <v>103</v>
      </c>
      <c r="E72" s="124" t="s">
        <v>115</v>
      </c>
      <c r="F72" s="124" t="s">
        <v>300</v>
      </c>
      <c r="G72" s="106" t="s">
        <v>8</v>
      </c>
      <c r="H72" s="259"/>
      <c r="I72" s="255"/>
      <c r="J72" s="255"/>
      <c r="K72" s="176"/>
      <c r="L72" s="260"/>
    </row>
    <row r="73" spans="1:12" ht="15.75" hidden="1">
      <c r="A73" s="198"/>
      <c r="B73" s="104" t="s">
        <v>9</v>
      </c>
      <c r="C73" s="92">
        <v>992</v>
      </c>
      <c r="D73" s="124" t="s">
        <v>103</v>
      </c>
      <c r="E73" s="124" t="s">
        <v>115</v>
      </c>
      <c r="F73" s="124" t="s">
        <v>300</v>
      </c>
      <c r="G73" s="106" t="s">
        <v>10</v>
      </c>
      <c r="H73" s="259"/>
      <c r="I73" s="255"/>
      <c r="J73" s="255"/>
      <c r="K73" s="176"/>
      <c r="L73" s="260"/>
    </row>
    <row r="74" spans="1:12" ht="15.75" hidden="1">
      <c r="A74" s="198"/>
      <c r="B74" s="108" t="s">
        <v>301</v>
      </c>
      <c r="C74" s="92">
        <v>992</v>
      </c>
      <c r="D74" s="124" t="s">
        <v>103</v>
      </c>
      <c r="E74" s="124" t="s">
        <v>115</v>
      </c>
      <c r="F74" s="124" t="s">
        <v>302</v>
      </c>
      <c r="G74" s="106"/>
      <c r="H74" s="259"/>
      <c r="I74" s="255"/>
      <c r="J74" s="255"/>
      <c r="K74" s="176"/>
      <c r="L74" s="260"/>
    </row>
    <row r="75" spans="1:12" ht="31.5" hidden="1">
      <c r="A75" s="198"/>
      <c r="B75" s="108" t="s">
        <v>303</v>
      </c>
      <c r="C75" s="92">
        <v>992</v>
      </c>
      <c r="D75" s="124" t="s">
        <v>103</v>
      </c>
      <c r="E75" s="124" t="s">
        <v>115</v>
      </c>
      <c r="F75" s="124" t="s">
        <v>304</v>
      </c>
      <c r="G75" s="106"/>
      <c r="H75" s="259"/>
      <c r="I75" s="255"/>
      <c r="J75" s="255"/>
      <c r="K75" s="176"/>
      <c r="L75" s="260"/>
    </row>
    <row r="76" spans="1:12" ht="15.75" hidden="1">
      <c r="A76" s="198"/>
      <c r="B76" s="108" t="s">
        <v>9</v>
      </c>
      <c r="C76" s="92">
        <v>992</v>
      </c>
      <c r="D76" s="124" t="s">
        <v>103</v>
      </c>
      <c r="E76" s="124" t="s">
        <v>115</v>
      </c>
      <c r="F76" s="124" t="s">
        <v>304</v>
      </c>
      <c r="G76" s="106" t="s">
        <v>10</v>
      </c>
      <c r="H76" s="259"/>
      <c r="I76" s="255"/>
      <c r="J76" s="255"/>
      <c r="K76" s="176"/>
      <c r="L76" s="260"/>
    </row>
    <row r="77" spans="1:12" ht="15.75" hidden="1">
      <c r="A77" s="198"/>
      <c r="B77" s="108" t="s">
        <v>301</v>
      </c>
      <c r="C77" s="92">
        <v>992</v>
      </c>
      <c r="D77" s="124" t="s">
        <v>103</v>
      </c>
      <c r="E77" s="124" t="s">
        <v>115</v>
      </c>
      <c r="F77" s="124" t="s">
        <v>302</v>
      </c>
      <c r="G77" s="106"/>
      <c r="H77" s="259"/>
      <c r="I77" s="255">
        <f aca="true" t="shared" si="10" ref="I77:K78">I78</f>
        <v>0</v>
      </c>
      <c r="J77" s="255">
        <f t="shared" si="10"/>
        <v>0</v>
      </c>
      <c r="K77" s="176">
        <f t="shared" si="10"/>
        <v>0</v>
      </c>
      <c r="L77" s="260" t="e">
        <f>K77/J77*100</f>
        <v>#DIV/0!</v>
      </c>
    </row>
    <row r="78" spans="1:12" ht="31.5" hidden="1">
      <c r="A78" s="198"/>
      <c r="B78" s="108" t="s">
        <v>303</v>
      </c>
      <c r="C78" s="92">
        <v>992</v>
      </c>
      <c r="D78" s="124" t="s">
        <v>103</v>
      </c>
      <c r="E78" s="124" t="s">
        <v>115</v>
      </c>
      <c r="F78" s="124" t="s">
        <v>304</v>
      </c>
      <c r="G78" s="106"/>
      <c r="H78" s="259"/>
      <c r="I78" s="255">
        <f t="shared" si="10"/>
        <v>0</v>
      </c>
      <c r="J78" s="255">
        <f t="shared" si="10"/>
        <v>0</v>
      </c>
      <c r="K78" s="176">
        <f t="shared" si="10"/>
        <v>0</v>
      </c>
      <c r="L78" s="260" t="e">
        <f>K78/J78*100</f>
        <v>#DIV/0!</v>
      </c>
    </row>
    <row r="79" spans="1:12" ht="15.75" hidden="1">
      <c r="A79" s="198"/>
      <c r="B79" s="108" t="s">
        <v>9</v>
      </c>
      <c r="C79" s="92">
        <v>992</v>
      </c>
      <c r="D79" s="124" t="s">
        <v>103</v>
      </c>
      <c r="E79" s="124" t="s">
        <v>115</v>
      </c>
      <c r="F79" s="124" t="s">
        <v>304</v>
      </c>
      <c r="G79" s="106" t="s">
        <v>10</v>
      </c>
      <c r="H79" s="259"/>
      <c r="I79" s="255">
        <v>0</v>
      </c>
      <c r="J79" s="255"/>
      <c r="K79" s="176"/>
      <c r="L79" s="260" t="e">
        <f>K79/J79*100</f>
        <v>#DIV/0!</v>
      </c>
    </row>
    <row r="80" spans="1:12" ht="36.75" customHeight="1">
      <c r="A80" s="198"/>
      <c r="B80" s="108" t="s">
        <v>345</v>
      </c>
      <c r="C80" s="92">
        <v>990</v>
      </c>
      <c r="D80" s="124" t="s">
        <v>103</v>
      </c>
      <c r="E80" s="124" t="s">
        <v>115</v>
      </c>
      <c r="F80" s="124" t="s">
        <v>344</v>
      </c>
      <c r="G80" s="106"/>
      <c r="H80" s="259"/>
      <c r="I80" s="255">
        <f>I81</f>
        <v>1221.5</v>
      </c>
      <c r="J80" s="255">
        <f>J81</f>
        <v>1385.6</v>
      </c>
      <c r="K80" s="176">
        <f>K81</f>
        <v>992</v>
      </c>
      <c r="L80" s="260">
        <f t="shared" si="2"/>
        <v>71.59353348729792</v>
      </c>
    </row>
    <row r="81" spans="1:12" ht="50.25" customHeight="1">
      <c r="A81" s="198"/>
      <c r="B81" s="108" t="s">
        <v>411</v>
      </c>
      <c r="C81" s="92">
        <v>992</v>
      </c>
      <c r="D81" s="124" t="s">
        <v>103</v>
      </c>
      <c r="E81" s="124" t="s">
        <v>115</v>
      </c>
      <c r="F81" s="124" t="s">
        <v>343</v>
      </c>
      <c r="G81" s="106"/>
      <c r="H81" s="259"/>
      <c r="I81" s="255">
        <f>I82+I83</f>
        <v>1221.5</v>
      </c>
      <c r="J81" s="255">
        <f>J82+J83</f>
        <v>1385.6</v>
      </c>
      <c r="K81" s="176">
        <f>K82+K83</f>
        <v>992</v>
      </c>
      <c r="L81" s="260">
        <f t="shared" si="2"/>
        <v>71.59353348729792</v>
      </c>
    </row>
    <row r="82" spans="1:12" ht="52.5" customHeight="1">
      <c r="A82" s="198"/>
      <c r="B82" s="108" t="s">
        <v>333</v>
      </c>
      <c r="C82" s="92">
        <v>992</v>
      </c>
      <c r="D82" s="124" t="s">
        <v>103</v>
      </c>
      <c r="E82" s="124" t="s">
        <v>115</v>
      </c>
      <c r="F82" s="124" t="s">
        <v>343</v>
      </c>
      <c r="G82" s="106" t="s">
        <v>8</v>
      </c>
      <c r="H82" s="259"/>
      <c r="I82" s="255">
        <v>821.5</v>
      </c>
      <c r="J82" s="255">
        <v>1277</v>
      </c>
      <c r="K82" s="176">
        <v>981.3</v>
      </c>
      <c r="L82" s="260">
        <f t="shared" si="2"/>
        <v>76.84416601409552</v>
      </c>
    </row>
    <row r="83" spans="1:12" ht="19.5" customHeight="1">
      <c r="A83" s="198"/>
      <c r="B83" s="108" t="s">
        <v>9</v>
      </c>
      <c r="C83" s="92"/>
      <c r="D83" s="124" t="s">
        <v>103</v>
      </c>
      <c r="E83" s="124" t="s">
        <v>115</v>
      </c>
      <c r="F83" s="124" t="s">
        <v>343</v>
      </c>
      <c r="G83" s="106" t="s">
        <v>10</v>
      </c>
      <c r="H83" s="259"/>
      <c r="I83" s="255">
        <v>400</v>
      </c>
      <c r="J83" s="255">
        <v>108.6</v>
      </c>
      <c r="K83" s="176">
        <v>10.7</v>
      </c>
      <c r="L83" s="260">
        <f>K83/J83*100</f>
        <v>9.85267034990792</v>
      </c>
    </row>
    <row r="84" spans="1:12" ht="34.5" customHeight="1">
      <c r="A84" s="198"/>
      <c r="B84" s="108" t="s">
        <v>367</v>
      </c>
      <c r="C84" s="92">
        <v>992</v>
      </c>
      <c r="D84" s="124" t="s">
        <v>103</v>
      </c>
      <c r="E84" s="124" t="s">
        <v>115</v>
      </c>
      <c r="F84" s="124" t="s">
        <v>404</v>
      </c>
      <c r="G84" s="106"/>
      <c r="H84" s="259"/>
      <c r="I84" s="255">
        <f>I85</f>
        <v>106</v>
      </c>
      <c r="J84" s="255">
        <f>J85</f>
        <v>402.2</v>
      </c>
      <c r="K84" s="176">
        <f>K85</f>
        <v>401.20000000000005</v>
      </c>
      <c r="L84" s="260">
        <f t="shared" si="2"/>
        <v>99.75136747886624</v>
      </c>
    </row>
    <row r="85" spans="1:12" ht="36.75" customHeight="1">
      <c r="A85" s="198"/>
      <c r="B85" s="108" t="s">
        <v>299</v>
      </c>
      <c r="C85" s="92">
        <v>992</v>
      </c>
      <c r="D85" s="124" t="s">
        <v>103</v>
      </c>
      <c r="E85" s="124" t="s">
        <v>115</v>
      </c>
      <c r="F85" s="124" t="s">
        <v>405</v>
      </c>
      <c r="G85" s="106"/>
      <c r="H85" s="259"/>
      <c r="I85" s="255">
        <f>I87+I86</f>
        <v>106</v>
      </c>
      <c r="J85" s="255">
        <f>J87+J86</f>
        <v>402.2</v>
      </c>
      <c r="K85" s="176">
        <f>K87+K86</f>
        <v>401.20000000000005</v>
      </c>
      <c r="L85" s="260">
        <f t="shared" si="2"/>
        <v>99.75136747886624</v>
      </c>
    </row>
    <row r="86" spans="1:12" ht="52.5" customHeight="1">
      <c r="A86" s="198"/>
      <c r="B86" s="108" t="s">
        <v>165</v>
      </c>
      <c r="C86" s="92">
        <v>992</v>
      </c>
      <c r="D86" s="124" t="s">
        <v>103</v>
      </c>
      <c r="E86" s="124" t="s">
        <v>115</v>
      </c>
      <c r="F86" s="124" t="s">
        <v>405</v>
      </c>
      <c r="G86" s="106" t="s">
        <v>8</v>
      </c>
      <c r="H86" s="259"/>
      <c r="I86" s="255">
        <v>1</v>
      </c>
      <c r="J86" s="255">
        <v>1</v>
      </c>
      <c r="K86" s="176">
        <v>0.1</v>
      </c>
      <c r="L86" s="260">
        <f t="shared" si="2"/>
        <v>10</v>
      </c>
    </row>
    <row r="87" spans="1:12" ht="21" customHeight="1">
      <c r="A87" s="198"/>
      <c r="B87" s="253" t="s">
        <v>9</v>
      </c>
      <c r="C87" s="92">
        <v>992</v>
      </c>
      <c r="D87" s="124" t="s">
        <v>103</v>
      </c>
      <c r="E87" s="124" t="s">
        <v>115</v>
      </c>
      <c r="F87" s="124" t="s">
        <v>405</v>
      </c>
      <c r="G87" s="106" t="s">
        <v>10</v>
      </c>
      <c r="H87" s="259"/>
      <c r="I87" s="255">
        <v>105</v>
      </c>
      <c r="J87" s="255">
        <v>401.2</v>
      </c>
      <c r="K87" s="176">
        <v>401.1</v>
      </c>
      <c r="L87" s="260">
        <f>K87/J87*100</f>
        <v>99.975074775673</v>
      </c>
    </row>
    <row r="88" spans="1:14" ht="53.25" customHeight="1">
      <c r="A88" s="198"/>
      <c r="B88" s="209" t="s">
        <v>252</v>
      </c>
      <c r="C88" s="105" t="s">
        <v>36</v>
      </c>
      <c r="D88" s="106" t="s">
        <v>103</v>
      </c>
      <c r="E88" s="106" t="s">
        <v>115</v>
      </c>
      <c r="F88" s="124" t="s">
        <v>145</v>
      </c>
      <c r="G88" s="106"/>
      <c r="H88" s="259" t="e">
        <f>H93</f>
        <v>#REF!</v>
      </c>
      <c r="I88" s="255">
        <f>I89</f>
        <v>2966.1</v>
      </c>
      <c r="J88" s="255">
        <f>J89</f>
        <v>4281.799999999999</v>
      </c>
      <c r="K88" s="176">
        <f>K89</f>
        <v>4073.6000000000004</v>
      </c>
      <c r="L88" s="260">
        <f t="shared" si="2"/>
        <v>95.13755897052644</v>
      </c>
      <c r="N88" s="118"/>
    </row>
    <row r="89" spans="1:12" ht="37.5" customHeight="1">
      <c r="A89" s="198"/>
      <c r="B89" s="104" t="s">
        <v>298</v>
      </c>
      <c r="C89" s="105" t="s">
        <v>36</v>
      </c>
      <c r="D89" s="106" t="s">
        <v>103</v>
      </c>
      <c r="E89" s="106" t="s">
        <v>115</v>
      </c>
      <c r="F89" s="124" t="s">
        <v>146</v>
      </c>
      <c r="G89" s="106"/>
      <c r="H89" s="259"/>
      <c r="I89" s="255">
        <f>I90+I100</f>
        <v>2966.1</v>
      </c>
      <c r="J89" s="255">
        <f>J90+J100</f>
        <v>4281.799999999999</v>
      </c>
      <c r="K89" s="176">
        <f>K90+K100</f>
        <v>4073.6000000000004</v>
      </c>
      <c r="L89" s="260">
        <f t="shared" si="2"/>
        <v>95.13755897052644</v>
      </c>
    </row>
    <row r="90" spans="1:12" ht="35.25" customHeight="1">
      <c r="A90" s="198"/>
      <c r="B90" s="108" t="s">
        <v>7</v>
      </c>
      <c r="C90" s="121" t="s">
        <v>36</v>
      </c>
      <c r="D90" s="124" t="s">
        <v>103</v>
      </c>
      <c r="E90" s="124" t="s">
        <v>115</v>
      </c>
      <c r="F90" s="124" t="s">
        <v>150</v>
      </c>
      <c r="G90" s="106"/>
      <c r="H90" s="259"/>
      <c r="I90" s="255">
        <f>I93+I95+I97+I91</f>
        <v>2366.1</v>
      </c>
      <c r="J90" s="255">
        <f>J93+J95+J97+J91</f>
        <v>3681.7999999999997</v>
      </c>
      <c r="K90" s="176">
        <f>K93+K95+K97+K91</f>
        <v>3473.6000000000004</v>
      </c>
      <c r="L90" s="260">
        <f t="shared" si="2"/>
        <v>94.34515726003588</v>
      </c>
    </row>
    <row r="91" spans="1:12" ht="54" customHeight="1">
      <c r="A91" s="198"/>
      <c r="B91" s="108" t="s">
        <v>497</v>
      </c>
      <c r="C91" s="121" t="s">
        <v>36</v>
      </c>
      <c r="D91" s="124" t="s">
        <v>103</v>
      </c>
      <c r="E91" s="124" t="s">
        <v>115</v>
      </c>
      <c r="F91" s="124" t="s">
        <v>166</v>
      </c>
      <c r="G91" s="106"/>
      <c r="H91" s="259"/>
      <c r="I91" s="255">
        <f>I92</f>
        <v>876.1</v>
      </c>
      <c r="J91" s="255">
        <f>J92</f>
        <v>1251.1</v>
      </c>
      <c r="K91" s="176">
        <f>K92</f>
        <v>1222.5</v>
      </c>
      <c r="L91" s="260">
        <f>K91/J91*100</f>
        <v>97.71401166973065</v>
      </c>
    </row>
    <row r="92" spans="1:12" ht="53.25" customHeight="1">
      <c r="A92" s="198"/>
      <c r="B92" s="104" t="s">
        <v>165</v>
      </c>
      <c r="C92" s="121" t="s">
        <v>36</v>
      </c>
      <c r="D92" s="124" t="s">
        <v>103</v>
      </c>
      <c r="E92" s="124" t="s">
        <v>115</v>
      </c>
      <c r="F92" s="124" t="s">
        <v>166</v>
      </c>
      <c r="G92" s="106" t="s">
        <v>8</v>
      </c>
      <c r="H92" s="259"/>
      <c r="I92" s="255">
        <v>876.1</v>
      </c>
      <c r="J92" s="255">
        <v>1251.1</v>
      </c>
      <c r="K92" s="176">
        <v>1222.5</v>
      </c>
      <c r="L92" s="260">
        <f>K92/J92*100</f>
        <v>97.71401166973065</v>
      </c>
    </row>
    <row r="93" spans="1:12" ht="52.5" customHeight="1" hidden="1">
      <c r="A93" s="198"/>
      <c r="B93" s="104" t="s">
        <v>437</v>
      </c>
      <c r="C93" s="92">
        <v>992</v>
      </c>
      <c r="D93" s="124" t="s">
        <v>103</v>
      </c>
      <c r="E93" s="124" t="s">
        <v>115</v>
      </c>
      <c r="F93" s="124" t="s">
        <v>166</v>
      </c>
      <c r="G93" s="106"/>
      <c r="H93" s="259" t="e">
        <f>#REF!</f>
        <v>#REF!</v>
      </c>
      <c r="I93" s="255"/>
      <c r="J93" s="255"/>
      <c r="K93" s="176"/>
      <c r="L93" s="176" t="e">
        <f>L94</f>
        <v>#DIV/0!</v>
      </c>
    </row>
    <row r="94" spans="1:12" ht="47.25" hidden="1">
      <c r="A94" s="198"/>
      <c r="B94" s="104" t="s">
        <v>165</v>
      </c>
      <c r="C94" s="92">
        <v>992</v>
      </c>
      <c r="D94" s="124" t="s">
        <v>103</v>
      </c>
      <c r="E94" s="124" t="s">
        <v>115</v>
      </c>
      <c r="F94" s="124" t="s">
        <v>166</v>
      </c>
      <c r="G94" s="106" t="s">
        <v>8</v>
      </c>
      <c r="H94" s="259"/>
      <c r="I94" s="255"/>
      <c r="J94" s="255"/>
      <c r="K94" s="176"/>
      <c r="L94" s="260" t="e">
        <f t="shared" si="2"/>
        <v>#DIV/0!</v>
      </c>
    </row>
    <row r="95" spans="1:12" ht="49.5" customHeight="1">
      <c r="A95" s="198"/>
      <c r="B95" s="104" t="s">
        <v>133</v>
      </c>
      <c r="C95" s="105" t="s">
        <v>36</v>
      </c>
      <c r="D95" s="106" t="s">
        <v>103</v>
      </c>
      <c r="E95" s="106" t="s">
        <v>115</v>
      </c>
      <c r="F95" s="124" t="s">
        <v>167</v>
      </c>
      <c r="G95" s="106"/>
      <c r="H95" s="259"/>
      <c r="I95" s="255">
        <f>I96</f>
        <v>300</v>
      </c>
      <c r="J95" s="255">
        <f>J96</f>
        <v>750</v>
      </c>
      <c r="K95" s="176">
        <f>K96</f>
        <v>699.2</v>
      </c>
      <c r="L95" s="260">
        <f t="shared" si="2"/>
        <v>93.22666666666667</v>
      </c>
    </row>
    <row r="96" spans="1:12" ht="50.25" customHeight="1">
      <c r="A96" s="198"/>
      <c r="B96" s="104" t="s">
        <v>165</v>
      </c>
      <c r="C96" s="105" t="s">
        <v>36</v>
      </c>
      <c r="D96" s="106" t="s">
        <v>103</v>
      </c>
      <c r="E96" s="106" t="s">
        <v>115</v>
      </c>
      <c r="F96" s="124" t="s">
        <v>167</v>
      </c>
      <c r="G96" s="106" t="s">
        <v>8</v>
      </c>
      <c r="H96" s="259"/>
      <c r="I96" s="255">
        <v>300</v>
      </c>
      <c r="J96" s="255">
        <v>750</v>
      </c>
      <c r="K96" s="176">
        <v>699.2</v>
      </c>
      <c r="L96" s="260">
        <f t="shared" si="2"/>
        <v>93.22666666666667</v>
      </c>
    </row>
    <row r="97" spans="1:14" ht="53.25" customHeight="1">
      <c r="A97" s="198"/>
      <c r="B97" s="104" t="s">
        <v>309</v>
      </c>
      <c r="C97" s="105" t="s">
        <v>36</v>
      </c>
      <c r="D97" s="106" t="s">
        <v>103</v>
      </c>
      <c r="E97" s="106" t="s">
        <v>115</v>
      </c>
      <c r="F97" s="124" t="s">
        <v>305</v>
      </c>
      <c r="G97" s="106"/>
      <c r="H97" s="259"/>
      <c r="I97" s="176">
        <f>I98+I99</f>
        <v>1190</v>
      </c>
      <c r="J97" s="176">
        <f>J98+J99</f>
        <v>1680.7</v>
      </c>
      <c r="K97" s="176">
        <f>K98+K99</f>
        <v>1551.9</v>
      </c>
      <c r="L97" s="260">
        <f t="shared" si="2"/>
        <v>92.33652644731363</v>
      </c>
      <c r="N97" s="37">
        <v>1332.9</v>
      </c>
    </row>
    <row r="98" spans="1:14" ht="53.25" customHeight="1">
      <c r="A98" s="198"/>
      <c r="B98" s="104" t="s">
        <v>165</v>
      </c>
      <c r="C98" s="105" t="s">
        <v>36</v>
      </c>
      <c r="D98" s="106" t="s">
        <v>103</v>
      </c>
      <c r="E98" s="106" t="s">
        <v>115</v>
      </c>
      <c r="F98" s="124" t="s">
        <v>305</v>
      </c>
      <c r="G98" s="106" t="s">
        <v>8</v>
      </c>
      <c r="H98" s="259"/>
      <c r="I98" s="176">
        <v>1190</v>
      </c>
      <c r="J98" s="176">
        <v>1680.7</v>
      </c>
      <c r="K98" s="176">
        <v>1551.9</v>
      </c>
      <c r="L98" s="260">
        <f aca="true" t="shared" si="11" ref="L98:L107">K98/J98*100</f>
        <v>92.33652644731363</v>
      </c>
      <c r="N98" s="37">
        <v>1332.9</v>
      </c>
    </row>
    <row r="99" spans="1:12" ht="30" customHeight="1" hidden="1">
      <c r="A99" s="198"/>
      <c r="B99" s="104" t="s">
        <v>9</v>
      </c>
      <c r="C99" s="105" t="s">
        <v>36</v>
      </c>
      <c r="D99" s="106" t="s">
        <v>103</v>
      </c>
      <c r="E99" s="106" t="s">
        <v>115</v>
      </c>
      <c r="F99" s="124" t="s">
        <v>305</v>
      </c>
      <c r="G99" s="106" t="s">
        <v>10</v>
      </c>
      <c r="H99" s="259"/>
      <c r="I99" s="176"/>
      <c r="J99" s="176"/>
      <c r="K99" s="176"/>
      <c r="L99" s="260" t="e">
        <f t="shared" si="11"/>
        <v>#DIV/0!</v>
      </c>
    </row>
    <row r="100" spans="1:12" ht="69" customHeight="1">
      <c r="A100" s="198"/>
      <c r="B100" s="108" t="s">
        <v>168</v>
      </c>
      <c r="C100" s="105" t="s">
        <v>36</v>
      </c>
      <c r="D100" s="106" t="s">
        <v>103</v>
      </c>
      <c r="E100" s="106" t="s">
        <v>115</v>
      </c>
      <c r="F100" s="124" t="s">
        <v>169</v>
      </c>
      <c r="G100" s="106"/>
      <c r="H100" s="259"/>
      <c r="I100" s="255">
        <f aca="true" t="shared" si="12" ref="I100:K101">I101</f>
        <v>600</v>
      </c>
      <c r="J100" s="255">
        <f t="shared" si="12"/>
        <v>600</v>
      </c>
      <c r="K100" s="176">
        <f t="shared" si="12"/>
        <v>600</v>
      </c>
      <c r="L100" s="176">
        <f t="shared" si="11"/>
        <v>100</v>
      </c>
    </row>
    <row r="101" spans="1:12" ht="38.25" customHeight="1">
      <c r="A101" s="198"/>
      <c r="B101" s="206" t="s">
        <v>132</v>
      </c>
      <c r="C101" s="105" t="s">
        <v>36</v>
      </c>
      <c r="D101" s="106" t="s">
        <v>103</v>
      </c>
      <c r="E101" s="106" t="s">
        <v>115</v>
      </c>
      <c r="F101" s="124" t="s">
        <v>170</v>
      </c>
      <c r="G101" s="106"/>
      <c r="H101" s="259"/>
      <c r="I101" s="255">
        <f t="shared" si="12"/>
        <v>600</v>
      </c>
      <c r="J101" s="255">
        <f t="shared" si="12"/>
        <v>600</v>
      </c>
      <c r="K101" s="176">
        <f t="shared" si="12"/>
        <v>600</v>
      </c>
      <c r="L101" s="176">
        <f t="shared" si="11"/>
        <v>100</v>
      </c>
    </row>
    <row r="102" spans="1:12" ht="100.5" customHeight="1">
      <c r="A102" s="198"/>
      <c r="B102" s="206" t="s">
        <v>5</v>
      </c>
      <c r="C102" s="92">
        <v>992</v>
      </c>
      <c r="D102" s="124" t="s">
        <v>103</v>
      </c>
      <c r="E102" s="124" t="s">
        <v>115</v>
      </c>
      <c r="F102" s="124" t="s">
        <v>170</v>
      </c>
      <c r="G102" s="106" t="s">
        <v>6</v>
      </c>
      <c r="H102" s="259"/>
      <c r="I102" s="255">
        <v>600</v>
      </c>
      <c r="J102" s="255">
        <v>600</v>
      </c>
      <c r="K102" s="176">
        <v>600</v>
      </c>
      <c r="L102" s="176">
        <f t="shared" si="11"/>
        <v>100</v>
      </c>
    </row>
    <row r="103" spans="1:12" ht="58.5" customHeight="1">
      <c r="A103" s="198"/>
      <c r="B103" s="206" t="s">
        <v>463</v>
      </c>
      <c r="C103" s="92">
        <v>992</v>
      </c>
      <c r="D103" s="124" t="s">
        <v>103</v>
      </c>
      <c r="E103" s="124" t="s">
        <v>115</v>
      </c>
      <c r="F103" s="124" t="s">
        <v>453</v>
      </c>
      <c r="G103" s="106"/>
      <c r="H103" s="259"/>
      <c r="I103" s="255">
        <f>I104</f>
        <v>0</v>
      </c>
      <c r="J103" s="255">
        <f>J104</f>
        <v>142</v>
      </c>
      <c r="K103" s="176">
        <f>K104</f>
        <v>142</v>
      </c>
      <c r="L103" s="176">
        <f t="shared" si="11"/>
        <v>100</v>
      </c>
    </row>
    <row r="104" spans="1:12" ht="34.5" customHeight="1">
      <c r="A104" s="198"/>
      <c r="B104" s="206" t="s">
        <v>298</v>
      </c>
      <c r="C104" s="92">
        <v>992</v>
      </c>
      <c r="D104" s="124" t="s">
        <v>103</v>
      </c>
      <c r="E104" s="124" t="s">
        <v>115</v>
      </c>
      <c r="F104" s="124" t="s">
        <v>464</v>
      </c>
      <c r="G104" s="106"/>
      <c r="H104" s="259"/>
      <c r="I104" s="255">
        <f>I105</f>
        <v>0</v>
      </c>
      <c r="J104" s="255">
        <f aca="true" t="shared" si="13" ref="I104:K106">J105</f>
        <v>142</v>
      </c>
      <c r="K104" s="176">
        <f t="shared" si="13"/>
        <v>142</v>
      </c>
      <c r="L104" s="176">
        <f t="shared" si="11"/>
        <v>100</v>
      </c>
    </row>
    <row r="105" spans="1:12" ht="72" customHeight="1">
      <c r="A105" s="198"/>
      <c r="B105" s="206" t="s">
        <v>498</v>
      </c>
      <c r="C105" s="92">
        <v>992</v>
      </c>
      <c r="D105" s="124" t="s">
        <v>103</v>
      </c>
      <c r="E105" s="124" t="s">
        <v>115</v>
      </c>
      <c r="F105" s="124" t="s">
        <v>455</v>
      </c>
      <c r="G105" s="106"/>
      <c r="H105" s="259"/>
      <c r="I105" s="255">
        <f>I106</f>
        <v>0</v>
      </c>
      <c r="J105" s="255">
        <f>J106</f>
        <v>142</v>
      </c>
      <c r="K105" s="176">
        <f>K106</f>
        <v>142</v>
      </c>
      <c r="L105" s="176">
        <f t="shared" si="11"/>
        <v>100</v>
      </c>
    </row>
    <row r="106" spans="1:12" ht="36.75" customHeight="1">
      <c r="A106" s="198"/>
      <c r="B106" s="206" t="s">
        <v>466</v>
      </c>
      <c r="C106" s="92">
        <v>992</v>
      </c>
      <c r="D106" s="124" t="s">
        <v>103</v>
      </c>
      <c r="E106" s="124" t="s">
        <v>115</v>
      </c>
      <c r="F106" s="124" t="s">
        <v>454</v>
      </c>
      <c r="G106" s="106"/>
      <c r="H106" s="259"/>
      <c r="I106" s="255">
        <f t="shared" si="13"/>
        <v>0</v>
      </c>
      <c r="J106" s="255">
        <f t="shared" si="13"/>
        <v>142</v>
      </c>
      <c r="K106" s="176">
        <f t="shared" si="13"/>
        <v>142</v>
      </c>
      <c r="L106" s="176">
        <f t="shared" si="11"/>
        <v>100</v>
      </c>
    </row>
    <row r="107" spans="1:12" ht="59.25" customHeight="1">
      <c r="A107" s="198"/>
      <c r="B107" s="104" t="s">
        <v>165</v>
      </c>
      <c r="C107" s="92">
        <v>992</v>
      </c>
      <c r="D107" s="124" t="s">
        <v>103</v>
      </c>
      <c r="E107" s="124" t="s">
        <v>115</v>
      </c>
      <c r="F107" s="124" t="s">
        <v>454</v>
      </c>
      <c r="G107" s="106" t="s">
        <v>8</v>
      </c>
      <c r="H107" s="259"/>
      <c r="I107" s="255">
        <v>0</v>
      </c>
      <c r="J107" s="255">
        <v>142</v>
      </c>
      <c r="K107" s="176">
        <v>142</v>
      </c>
      <c r="L107" s="176">
        <f t="shared" si="11"/>
        <v>100</v>
      </c>
    </row>
    <row r="108" spans="1:12" ht="19.5" customHeight="1">
      <c r="A108" s="198"/>
      <c r="B108" s="200" t="s">
        <v>122</v>
      </c>
      <c r="C108" s="183" t="s">
        <v>36</v>
      </c>
      <c r="D108" s="184" t="s">
        <v>104</v>
      </c>
      <c r="E108" s="184"/>
      <c r="F108" s="185"/>
      <c r="G108" s="185"/>
      <c r="H108" s="259"/>
      <c r="I108" s="254">
        <f aca="true" t="shared" si="14" ref="I108:K110">I109</f>
        <v>1023.4</v>
      </c>
      <c r="J108" s="254">
        <f t="shared" si="14"/>
        <v>1186.3</v>
      </c>
      <c r="K108" s="262">
        <f t="shared" si="14"/>
        <v>1186.3</v>
      </c>
      <c r="L108" s="386">
        <f t="shared" si="2"/>
        <v>100</v>
      </c>
    </row>
    <row r="109" spans="1:12" ht="36.75" customHeight="1">
      <c r="A109" s="198"/>
      <c r="B109" s="200" t="s">
        <v>120</v>
      </c>
      <c r="C109" s="183" t="s">
        <v>36</v>
      </c>
      <c r="D109" s="184" t="s">
        <v>104</v>
      </c>
      <c r="E109" s="184" t="s">
        <v>105</v>
      </c>
      <c r="F109" s="185"/>
      <c r="G109" s="185"/>
      <c r="H109" s="259"/>
      <c r="I109" s="254">
        <f t="shared" si="14"/>
        <v>1023.4</v>
      </c>
      <c r="J109" s="254">
        <f t="shared" si="14"/>
        <v>1186.3</v>
      </c>
      <c r="K109" s="262">
        <f t="shared" si="14"/>
        <v>1186.3</v>
      </c>
      <c r="L109" s="386">
        <f t="shared" si="2"/>
        <v>100</v>
      </c>
    </row>
    <row r="110" spans="1:12" ht="52.5" customHeight="1">
      <c r="A110" s="198"/>
      <c r="B110" s="104" t="s">
        <v>144</v>
      </c>
      <c r="C110" s="186" t="s">
        <v>36</v>
      </c>
      <c r="D110" s="185" t="s">
        <v>104</v>
      </c>
      <c r="E110" s="185" t="s">
        <v>105</v>
      </c>
      <c r="F110" s="124" t="s">
        <v>145</v>
      </c>
      <c r="G110" s="185"/>
      <c r="H110" s="259"/>
      <c r="I110" s="255">
        <f t="shared" si="14"/>
        <v>1023.4</v>
      </c>
      <c r="J110" s="255">
        <f t="shared" si="14"/>
        <v>1186.3</v>
      </c>
      <c r="K110" s="176">
        <f t="shared" si="14"/>
        <v>1186.3</v>
      </c>
      <c r="L110" s="260">
        <f t="shared" si="2"/>
        <v>100</v>
      </c>
    </row>
    <row r="111" spans="1:12" ht="34.5" customHeight="1">
      <c r="A111" s="198"/>
      <c r="B111" s="104" t="s">
        <v>298</v>
      </c>
      <c r="C111" s="186" t="s">
        <v>36</v>
      </c>
      <c r="D111" s="185" t="s">
        <v>104</v>
      </c>
      <c r="E111" s="185" t="s">
        <v>105</v>
      </c>
      <c r="F111" s="124" t="s">
        <v>146</v>
      </c>
      <c r="G111" s="185"/>
      <c r="H111" s="259"/>
      <c r="I111" s="255">
        <f>I113</f>
        <v>1023.4</v>
      </c>
      <c r="J111" s="255">
        <f>J113</f>
        <v>1186.3</v>
      </c>
      <c r="K111" s="176">
        <f>K113</f>
        <v>1186.3</v>
      </c>
      <c r="L111" s="260">
        <f t="shared" si="2"/>
        <v>100</v>
      </c>
    </row>
    <row r="112" spans="1:12" ht="31.5">
      <c r="A112" s="198"/>
      <c r="B112" s="108" t="s">
        <v>7</v>
      </c>
      <c r="C112" s="121" t="s">
        <v>36</v>
      </c>
      <c r="D112" s="124" t="s">
        <v>104</v>
      </c>
      <c r="E112" s="124" t="s">
        <v>105</v>
      </c>
      <c r="F112" s="124" t="s">
        <v>150</v>
      </c>
      <c r="G112" s="185"/>
      <c r="H112" s="259"/>
      <c r="I112" s="255">
        <f>I113</f>
        <v>1023.4</v>
      </c>
      <c r="J112" s="255">
        <f>J113</f>
        <v>1186.3</v>
      </c>
      <c r="K112" s="176">
        <f>K113</f>
        <v>1186.3</v>
      </c>
      <c r="L112" s="260">
        <f t="shared" si="2"/>
        <v>100</v>
      </c>
    </row>
    <row r="113" spans="1:12" ht="72" customHeight="1">
      <c r="A113" s="198"/>
      <c r="B113" s="104" t="s">
        <v>562</v>
      </c>
      <c r="C113" s="186" t="s">
        <v>36</v>
      </c>
      <c r="D113" s="185" t="s">
        <v>104</v>
      </c>
      <c r="E113" s="185" t="s">
        <v>105</v>
      </c>
      <c r="F113" s="124" t="s">
        <v>171</v>
      </c>
      <c r="G113" s="185"/>
      <c r="H113" s="259"/>
      <c r="I113" s="255">
        <f>I114+I115</f>
        <v>1023.4</v>
      </c>
      <c r="J113" s="255">
        <f>J114+J115</f>
        <v>1186.3</v>
      </c>
      <c r="K113" s="176">
        <f>K114+K115</f>
        <v>1186.3</v>
      </c>
      <c r="L113" s="260">
        <f t="shared" si="2"/>
        <v>100</v>
      </c>
    </row>
    <row r="114" spans="1:12" ht="106.5" customHeight="1">
      <c r="A114" s="198"/>
      <c r="B114" s="104" t="s">
        <v>5</v>
      </c>
      <c r="C114" s="186" t="s">
        <v>36</v>
      </c>
      <c r="D114" s="185" t="s">
        <v>104</v>
      </c>
      <c r="E114" s="185" t="s">
        <v>105</v>
      </c>
      <c r="F114" s="124" t="s">
        <v>171</v>
      </c>
      <c r="G114" s="185" t="s">
        <v>6</v>
      </c>
      <c r="H114" s="259"/>
      <c r="I114" s="255">
        <v>1003.4</v>
      </c>
      <c r="J114" s="255">
        <v>947.8</v>
      </c>
      <c r="K114" s="176">
        <v>947.8</v>
      </c>
      <c r="L114" s="260">
        <f t="shared" si="2"/>
        <v>100</v>
      </c>
    </row>
    <row r="115" spans="1:12" ht="58.5" customHeight="1">
      <c r="A115" s="198"/>
      <c r="B115" s="104" t="s">
        <v>165</v>
      </c>
      <c r="C115" s="186" t="s">
        <v>36</v>
      </c>
      <c r="D115" s="185" t="s">
        <v>104</v>
      </c>
      <c r="E115" s="185" t="s">
        <v>105</v>
      </c>
      <c r="F115" s="124" t="s">
        <v>171</v>
      </c>
      <c r="G115" s="185" t="s">
        <v>8</v>
      </c>
      <c r="H115" s="259"/>
      <c r="I115" s="255">
        <v>20</v>
      </c>
      <c r="J115" s="255">
        <v>238.5</v>
      </c>
      <c r="K115" s="176">
        <v>238.5</v>
      </c>
      <c r="L115" s="260">
        <f t="shared" si="2"/>
        <v>100</v>
      </c>
    </row>
    <row r="116" spans="1:12" ht="37.5" customHeight="1">
      <c r="A116" s="198"/>
      <c r="B116" s="210" t="s">
        <v>51</v>
      </c>
      <c r="C116" s="122" t="s">
        <v>36</v>
      </c>
      <c r="D116" s="182" t="s">
        <v>105</v>
      </c>
      <c r="E116" s="106"/>
      <c r="F116" s="106"/>
      <c r="G116" s="106"/>
      <c r="H116" s="259" t="e">
        <f>H117+#REF!</f>
        <v>#REF!</v>
      </c>
      <c r="I116" s="254">
        <f>I117+I134</f>
        <v>682</v>
      </c>
      <c r="J116" s="254">
        <f>J117+J134</f>
        <v>6527.8</v>
      </c>
      <c r="K116" s="262">
        <f>K117+K134</f>
        <v>6522.599999999999</v>
      </c>
      <c r="L116" s="386">
        <f t="shared" si="2"/>
        <v>99.9203406967125</v>
      </c>
    </row>
    <row r="117" spans="1:12" ht="69" customHeight="1">
      <c r="A117" s="198"/>
      <c r="B117" s="207" t="s">
        <v>447</v>
      </c>
      <c r="C117" s="122" t="s">
        <v>36</v>
      </c>
      <c r="D117" s="182" t="s">
        <v>105</v>
      </c>
      <c r="E117" s="182" t="s">
        <v>98</v>
      </c>
      <c r="F117" s="106"/>
      <c r="G117" s="106"/>
      <c r="H117" s="259" t="e">
        <f>#REF!+#REF!</f>
        <v>#REF!</v>
      </c>
      <c r="I117" s="254">
        <f>I120</f>
        <v>245</v>
      </c>
      <c r="J117" s="254">
        <f>J120</f>
        <v>5974.400000000001</v>
      </c>
      <c r="K117" s="262">
        <f>K120</f>
        <v>5973.2</v>
      </c>
      <c r="L117" s="386">
        <f t="shared" si="2"/>
        <v>99.97991430101766</v>
      </c>
    </row>
    <row r="118" spans="1:12" ht="47.25" hidden="1">
      <c r="A118" s="198"/>
      <c r="B118" s="206" t="s">
        <v>182</v>
      </c>
      <c r="C118" s="121" t="s">
        <v>36</v>
      </c>
      <c r="D118" s="124" t="s">
        <v>105</v>
      </c>
      <c r="E118" s="124" t="s">
        <v>98</v>
      </c>
      <c r="F118" s="124" t="s">
        <v>173</v>
      </c>
      <c r="G118" s="124"/>
      <c r="H118" s="395"/>
      <c r="I118" s="255">
        <f>I119</f>
        <v>145</v>
      </c>
      <c r="J118" s="255">
        <f>J119</f>
        <v>5868.400000000001</v>
      </c>
      <c r="K118" s="176">
        <f>K119</f>
        <v>5867.8</v>
      </c>
      <c r="L118" s="386">
        <f t="shared" si="2"/>
        <v>99.98977574807442</v>
      </c>
    </row>
    <row r="119" spans="1:12" ht="31.5" hidden="1">
      <c r="A119" s="198"/>
      <c r="B119" s="123" t="s">
        <v>298</v>
      </c>
      <c r="C119" s="92">
        <v>992</v>
      </c>
      <c r="D119" s="124" t="s">
        <v>105</v>
      </c>
      <c r="E119" s="124" t="s">
        <v>98</v>
      </c>
      <c r="F119" s="124" t="s">
        <v>172</v>
      </c>
      <c r="G119" s="106"/>
      <c r="H119" s="259"/>
      <c r="I119" s="255">
        <f>I122</f>
        <v>145</v>
      </c>
      <c r="J119" s="255">
        <f>J122</f>
        <v>5868.400000000001</v>
      </c>
      <c r="K119" s="176">
        <f>K122</f>
        <v>5867.8</v>
      </c>
      <c r="L119" s="386">
        <f aca="true" t="shared" si="15" ref="L119:L126">K119/J119*100</f>
        <v>99.98977574807442</v>
      </c>
    </row>
    <row r="120" spans="1:12" ht="55.5" customHeight="1">
      <c r="A120" s="198"/>
      <c r="B120" s="123" t="s">
        <v>182</v>
      </c>
      <c r="C120" s="92">
        <v>992</v>
      </c>
      <c r="D120" s="124" t="s">
        <v>105</v>
      </c>
      <c r="E120" s="124" t="s">
        <v>98</v>
      </c>
      <c r="F120" s="124" t="s">
        <v>173</v>
      </c>
      <c r="G120" s="106"/>
      <c r="H120" s="259"/>
      <c r="I120" s="255">
        <f>I121</f>
        <v>245</v>
      </c>
      <c r="J120" s="255">
        <f>J121</f>
        <v>5974.400000000001</v>
      </c>
      <c r="K120" s="176">
        <f>K121</f>
        <v>5973.2</v>
      </c>
      <c r="L120" s="260">
        <f t="shared" si="15"/>
        <v>99.97991430101766</v>
      </c>
    </row>
    <row r="121" spans="1:12" ht="21" customHeight="1">
      <c r="A121" s="198"/>
      <c r="B121" s="123" t="s">
        <v>298</v>
      </c>
      <c r="C121" s="92">
        <v>992</v>
      </c>
      <c r="D121" s="124" t="s">
        <v>105</v>
      </c>
      <c r="E121" s="124" t="s">
        <v>98</v>
      </c>
      <c r="F121" s="124" t="s">
        <v>172</v>
      </c>
      <c r="G121" s="106"/>
      <c r="H121" s="259"/>
      <c r="I121" s="255">
        <f>I122+I131</f>
        <v>245</v>
      </c>
      <c r="J121" s="255">
        <f>J122+J131</f>
        <v>5974.400000000001</v>
      </c>
      <c r="K121" s="176">
        <f>K122+K131</f>
        <v>5973.2</v>
      </c>
      <c r="L121" s="260">
        <f t="shared" si="15"/>
        <v>99.97991430101766</v>
      </c>
    </row>
    <row r="122" spans="1:12" ht="69" customHeight="1">
      <c r="A122" s="198"/>
      <c r="B122" s="123" t="s">
        <v>174</v>
      </c>
      <c r="C122" s="121" t="s">
        <v>36</v>
      </c>
      <c r="D122" s="124" t="s">
        <v>105</v>
      </c>
      <c r="E122" s="124" t="s">
        <v>98</v>
      </c>
      <c r="F122" s="124" t="s">
        <v>175</v>
      </c>
      <c r="G122" s="106"/>
      <c r="H122" s="259"/>
      <c r="I122" s="255">
        <f>I123+I127+I129+I125</f>
        <v>145</v>
      </c>
      <c r="J122" s="255">
        <f>J123+J127+J129+J125</f>
        <v>5868.400000000001</v>
      </c>
      <c r="K122" s="176">
        <f>K123+K127+K129+K125</f>
        <v>5867.8</v>
      </c>
      <c r="L122" s="260">
        <f t="shared" si="15"/>
        <v>99.98977574807442</v>
      </c>
    </row>
    <row r="123" spans="1:12" ht="39.75" customHeight="1">
      <c r="A123" s="198"/>
      <c r="B123" s="104" t="s">
        <v>512</v>
      </c>
      <c r="C123" s="105" t="s">
        <v>36</v>
      </c>
      <c r="D123" s="106" t="s">
        <v>105</v>
      </c>
      <c r="E123" s="106" t="s">
        <v>98</v>
      </c>
      <c r="F123" s="124" t="s">
        <v>176</v>
      </c>
      <c r="G123" s="106"/>
      <c r="H123" s="259"/>
      <c r="I123" s="255">
        <f>I124</f>
        <v>145</v>
      </c>
      <c r="J123" s="255">
        <f>J124</f>
        <v>1133.5</v>
      </c>
      <c r="K123" s="176">
        <f>K124</f>
        <v>1133</v>
      </c>
      <c r="L123" s="260">
        <f t="shared" si="15"/>
        <v>99.95588883987648</v>
      </c>
    </row>
    <row r="124" spans="1:12" ht="57" customHeight="1">
      <c r="A124" s="198"/>
      <c r="B124" s="104" t="s">
        <v>165</v>
      </c>
      <c r="C124" s="105" t="s">
        <v>342</v>
      </c>
      <c r="D124" s="106" t="s">
        <v>105</v>
      </c>
      <c r="E124" s="106" t="s">
        <v>98</v>
      </c>
      <c r="F124" s="124" t="s">
        <v>176</v>
      </c>
      <c r="G124" s="106" t="s">
        <v>8</v>
      </c>
      <c r="H124" s="259"/>
      <c r="I124" s="255">
        <v>145</v>
      </c>
      <c r="J124" s="255">
        <v>1133.5</v>
      </c>
      <c r="K124" s="176">
        <v>1133</v>
      </c>
      <c r="L124" s="260">
        <f t="shared" si="15"/>
        <v>99.95588883987648</v>
      </c>
    </row>
    <row r="125" spans="1:12" ht="150.75" customHeight="1">
      <c r="A125" s="198"/>
      <c r="B125" s="104" t="s">
        <v>581</v>
      </c>
      <c r="C125" s="105" t="s">
        <v>342</v>
      </c>
      <c r="D125" s="106" t="s">
        <v>105</v>
      </c>
      <c r="E125" s="106" t="s">
        <v>98</v>
      </c>
      <c r="F125" s="124" t="s">
        <v>580</v>
      </c>
      <c r="G125" s="106"/>
      <c r="H125" s="259"/>
      <c r="I125" s="255">
        <f>I126</f>
        <v>0</v>
      </c>
      <c r="J125" s="255">
        <f>J126</f>
        <v>213.1</v>
      </c>
      <c r="K125" s="176">
        <f>K126</f>
        <v>213.1</v>
      </c>
      <c r="L125" s="260">
        <f t="shared" si="15"/>
        <v>100</v>
      </c>
    </row>
    <row r="126" spans="1:12" ht="27" customHeight="1">
      <c r="A126" s="198"/>
      <c r="B126" s="205" t="s">
        <v>11</v>
      </c>
      <c r="C126" s="105" t="s">
        <v>342</v>
      </c>
      <c r="D126" s="106" t="s">
        <v>105</v>
      </c>
      <c r="E126" s="106" t="s">
        <v>98</v>
      </c>
      <c r="F126" s="124" t="s">
        <v>580</v>
      </c>
      <c r="G126" s="106" t="s">
        <v>12</v>
      </c>
      <c r="H126" s="259"/>
      <c r="I126" s="255">
        <v>0</v>
      </c>
      <c r="J126" s="255">
        <v>213.1</v>
      </c>
      <c r="K126" s="176">
        <v>213.1</v>
      </c>
      <c r="L126" s="260">
        <f t="shared" si="15"/>
        <v>100</v>
      </c>
    </row>
    <row r="127" spans="1:12" s="1" customFormat="1" ht="80.25" customHeight="1">
      <c r="A127" s="294"/>
      <c r="B127" s="295" t="s">
        <v>491</v>
      </c>
      <c r="C127" s="23" t="s">
        <v>36</v>
      </c>
      <c r="D127" s="296" t="s">
        <v>105</v>
      </c>
      <c r="E127" s="296" t="s">
        <v>98</v>
      </c>
      <c r="F127" s="2" t="s">
        <v>476</v>
      </c>
      <c r="G127" s="296"/>
      <c r="H127" s="396"/>
      <c r="I127" s="255">
        <f>I128</f>
        <v>0</v>
      </c>
      <c r="J127" s="255">
        <f>J128</f>
        <v>4476.5</v>
      </c>
      <c r="K127" s="255">
        <f>K128</f>
        <v>4476.5</v>
      </c>
      <c r="L127" s="252">
        <f>K127/J127*100</f>
        <v>100</v>
      </c>
    </row>
    <row r="128" spans="1:12" s="1" customFormat="1" ht="60.75" customHeight="1">
      <c r="A128" s="294"/>
      <c r="B128" s="295" t="s">
        <v>165</v>
      </c>
      <c r="C128" s="23" t="s">
        <v>36</v>
      </c>
      <c r="D128" s="296" t="s">
        <v>105</v>
      </c>
      <c r="E128" s="296" t="s">
        <v>98</v>
      </c>
      <c r="F128" s="2" t="s">
        <v>476</v>
      </c>
      <c r="G128" s="296" t="s">
        <v>8</v>
      </c>
      <c r="H128" s="396"/>
      <c r="I128" s="255">
        <v>0</v>
      </c>
      <c r="J128" s="255">
        <v>4476.5</v>
      </c>
      <c r="K128" s="255">
        <v>4476.5</v>
      </c>
      <c r="L128" s="252">
        <f>K128/J128*100</f>
        <v>100</v>
      </c>
    </row>
    <row r="129" spans="1:12" s="1" customFormat="1" ht="75" customHeight="1">
      <c r="A129" s="294"/>
      <c r="B129" s="295" t="s">
        <v>491</v>
      </c>
      <c r="C129" s="23" t="s">
        <v>36</v>
      </c>
      <c r="D129" s="296" t="s">
        <v>105</v>
      </c>
      <c r="E129" s="296" t="s">
        <v>98</v>
      </c>
      <c r="F129" s="2" t="s">
        <v>477</v>
      </c>
      <c r="G129" s="296"/>
      <c r="H129" s="396"/>
      <c r="I129" s="255">
        <f>I130</f>
        <v>0</v>
      </c>
      <c r="J129" s="255">
        <f>J130</f>
        <v>45.3</v>
      </c>
      <c r="K129" s="255">
        <f>K130</f>
        <v>45.2</v>
      </c>
      <c r="L129" s="252">
        <f>K129/J129*100</f>
        <v>99.77924944812364</v>
      </c>
    </row>
    <row r="130" spans="1:12" s="1" customFormat="1" ht="52.5" customHeight="1">
      <c r="A130" s="294"/>
      <c r="B130" s="295" t="s">
        <v>165</v>
      </c>
      <c r="C130" s="23" t="s">
        <v>36</v>
      </c>
      <c r="D130" s="296" t="s">
        <v>105</v>
      </c>
      <c r="E130" s="296" t="s">
        <v>98</v>
      </c>
      <c r="F130" s="2" t="s">
        <v>492</v>
      </c>
      <c r="G130" s="296" t="s">
        <v>8</v>
      </c>
      <c r="H130" s="396"/>
      <c r="I130" s="255">
        <v>0</v>
      </c>
      <c r="J130" s="255">
        <v>45.3</v>
      </c>
      <c r="K130" s="255">
        <v>45.2</v>
      </c>
      <c r="L130" s="252">
        <f>K130/J130*100</f>
        <v>99.77924944812364</v>
      </c>
    </row>
    <row r="131" spans="1:12" ht="37.5" customHeight="1">
      <c r="A131" s="198"/>
      <c r="B131" s="123" t="s">
        <v>177</v>
      </c>
      <c r="C131" s="121" t="s">
        <v>36</v>
      </c>
      <c r="D131" s="124" t="s">
        <v>105</v>
      </c>
      <c r="E131" s="124" t="s">
        <v>98</v>
      </c>
      <c r="F131" s="124" t="s">
        <v>178</v>
      </c>
      <c r="G131" s="106"/>
      <c r="H131" s="259"/>
      <c r="I131" s="255">
        <f aca="true" t="shared" si="16" ref="I131:K132">I132</f>
        <v>100</v>
      </c>
      <c r="J131" s="255">
        <f t="shared" si="16"/>
        <v>106</v>
      </c>
      <c r="K131" s="176">
        <f t="shared" si="16"/>
        <v>105.4</v>
      </c>
      <c r="L131" s="260">
        <f aca="true" t="shared" si="17" ref="L131:L199">K131/J131*100</f>
        <v>99.43396226415095</v>
      </c>
    </row>
    <row r="132" spans="1:12" ht="25.5" customHeight="1">
      <c r="A132" s="198"/>
      <c r="B132" s="206" t="s">
        <v>14</v>
      </c>
      <c r="C132" s="121" t="s">
        <v>36</v>
      </c>
      <c r="D132" s="124" t="s">
        <v>105</v>
      </c>
      <c r="E132" s="124" t="s">
        <v>98</v>
      </c>
      <c r="F132" s="124" t="s">
        <v>179</v>
      </c>
      <c r="G132" s="106"/>
      <c r="H132" s="259"/>
      <c r="I132" s="255">
        <f t="shared" si="16"/>
        <v>100</v>
      </c>
      <c r="J132" s="255">
        <f t="shared" si="16"/>
        <v>106</v>
      </c>
      <c r="K132" s="176">
        <f t="shared" si="16"/>
        <v>105.4</v>
      </c>
      <c r="L132" s="260">
        <f t="shared" si="17"/>
        <v>99.43396226415095</v>
      </c>
    </row>
    <row r="133" spans="1:12" ht="55.5" customHeight="1">
      <c r="A133" s="198"/>
      <c r="B133" s="108" t="s">
        <v>165</v>
      </c>
      <c r="C133" s="92">
        <v>992</v>
      </c>
      <c r="D133" s="124" t="s">
        <v>105</v>
      </c>
      <c r="E133" s="124" t="s">
        <v>98</v>
      </c>
      <c r="F133" s="124" t="s">
        <v>179</v>
      </c>
      <c r="G133" s="124" t="s">
        <v>8</v>
      </c>
      <c r="H133" s="259"/>
      <c r="I133" s="255">
        <v>100</v>
      </c>
      <c r="J133" s="255">
        <v>106</v>
      </c>
      <c r="K133" s="176">
        <v>105.4</v>
      </c>
      <c r="L133" s="260">
        <f t="shared" si="17"/>
        <v>99.43396226415095</v>
      </c>
    </row>
    <row r="134" spans="1:12" ht="53.25" customHeight="1">
      <c r="A134" s="198"/>
      <c r="B134" s="211" t="s">
        <v>180</v>
      </c>
      <c r="C134" s="122" t="s">
        <v>36</v>
      </c>
      <c r="D134" s="182" t="s">
        <v>105</v>
      </c>
      <c r="E134" s="182" t="s">
        <v>181</v>
      </c>
      <c r="F134" s="124"/>
      <c r="G134" s="124"/>
      <c r="H134" s="259"/>
      <c r="I134" s="254">
        <f aca="true" t="shared" si="18" ref="I134:K138">I135</f>
        <v>437</v>
      </c>
      <c r="J134" s="254">
        <f t="shared" si="18"/>
        <v>553.4</v>
      </c>
      <c r="K134" s="262">
        <f t="shared" si="18"/>
        <v>549.4</v>
      </c>
      <c r="L134" s="386">
        <f t="shared" si="17"/>
        <v>99.27719551861222</v>
      </c>
    </row>
    <row r="135" spans="1:12" ht="53.25" customHeight="1">
      <c r="A135" s="198"/>
      <c r="B135" s="123" t="s">
        <v>182</v>
      </c>
      <c r="C135" s="121" t="s">
        <v>36</v>
      </c>
      <c r="D135" s="124" t="s">
        <v>105</v>
      </c>
      <c r="E135" s="124" t="s">
        <v>181</v>
      </c>
      <c r="F135" s="124" t="s">
        <v>173</v>
      </c>
      <c r="G135" s="124"/>
      <c r="H135" s="259"/>
      <c r="I135" s="255">
        <f t="shared" si="18"/>
        <v>437</v>
      </c>
      <c r="J135" s="255">
        <f t="shared" si="18"/>
        <v>553.4</v>
      </c>
      <c r="K135" s="176">
        <f t="shared" si="18"/>
        <v>549.4</v>
      </c>
      <c r="L135" s="260">
        <f t="shared" si="17"/>
        <v>99.27719551861222</v>
      </c>
    </row>
    <row r="136" spans="1:12" ht="37.5" customHeight="1">
      <c r="A136" s="198"/>
      <c r="B136" s="132" t="s">
        <v>298</v>
      </c>
      <c r="C136" s="121" t="s">
        <v>36</v>
      </c>
      <c r="D136" s="124" t="s">
        <v>105</v>
      </c>
      <c r="E136" s="124" t="s">
        <v>181</v>
      </c>
      <c r="F136" s="124" t="s">
        <v>172</v>
      </c>
      <c r="G136" s="124"/>
      <c r="H136" s="259"/>
      <c r="I136" s="255">
        <f t="shared" si="18"/>
        <v>437</v>
      </c>
      <c r="J136" s="255">
        <f t="shared" si="18"/>
        <v>553.4</v>
      </c>
      <c r="K136" s="176">
        <f t="shared" si="18"/>
        <v>549.4</v>
      </c>
      <c r="L136" s="260">
        <f t="shared" si="17"/>
        <v>99.27719551861222</v>
      </c>
    </row>
    <row r="137" spans="1:12" ht="43.5" customHeight="1">
      <c r="A137" s="198"/>
      <c r="B137" s="132" t="s">
        <v>183</v>
      </c>
      <c r="C137" s="121" t="s">
        <v>36</v>
      </c>
      <c r="D137" s="124" t="s">
        <v>105</v>
      </c>
      <c r="E137" s="124" t="s">
        <v>181</v>
      </c>
      <c r="F137" s="124" t="s">
        <v>184</v>
      </c>
      <c r="G137" s="124"/>
      <c r="H137" s="259"/>
      <c r="I137" s="255">
        <f t="shared" si="18"/>
        <v>437</v>
      </c>
      <c r="J137" s="255">
        <f t="shared" si="18"/>
        <v>553.4</v>
      </c>
      <c r="K137" s="176">
        <f t="shared" si="18"/>
        <v>549.4</v>
      </c>
      <c r="L137" s="260">
        <f t="shared" si="17"/>
        <v>99.27719551861222</v>
      </c>
    </row>
    <row r="138" spans="1:12" ht="37.5" customHeight="1">
      <c r="A138" s="198"/>
      <c r="B138" s="108" t="s">
        <v>185</v>
      </c>
      <c r="C138" s="121" t="s">
        <v>36</v>
      </c>
      <c r="D138" s="124" t="s">
        <v>105</v>
      </c>
      <c r="E138" s="124" t="s">
        <v>181</v>
      </c>
      <c r="F138" s="124" t="s">
        <v>186</v>
      </c>
      <c r="G138" s="124"/>
      <c r="H138" s="259"/>
      <c r="I138" s="255">
        <f t="shared" si="18"/>
        <v>437</v>
      </c>
      <c r="J138" s="255">
        <f t="shared" si="18"/>
        <v>553.4</v>
      </c>
      <c r="K138" s="176">
        <f t="shared" si="18"/>
        <v>549.4</v>
      </c>
      <c r="L138" s="260">
        <f t="shared" si="17"/>
        <v>99.27719551861222</v>
      </c>
    </row>
    <row r="139" spans="1:12" ht="53.25" customHeight="1">
      <c r="A139" s="198"/>
      <c r="B139" s="108" t="s">
        <v>513</v>
      </c>
      <c r="C139" s="121" t="s">
        <v>36</v>
      </c>
      <c r="D139" s="124" t="s">
        <v>105</v>
      </c>
      <c r="E139" s="124" t="s">
        <v>181</v>
      </c>
      <c r="F139" s="124" t="s">
        <v>186</v>
      </c>
      <c r="G139" s="124" t="s">
        <v>8</v>
      </c>
      <c r="H139" s="259"/>
      <c r="I139" s="255">
        <v>437</v>
      </c>
      <c r="J139" s="255">
        <v>553.4</v>
      </c>
      <c r="K139" s="176">
        <v>549.4</v>
      </c>
      <c r="L139" s="260">
        <f t="shared" si="17"/>
        <v>99.27719551861222</v>
      </c>
    </row>
    <row r="140" spans="1:12" ht="21.75" customHeight="1">
      <c r="A140" s="198"/>
      <c r="B140" s="200" t="s">
        <v>52</v>
      </c>
      <c r="C140" s="122" t="s">
        <v>36</v>
      </c>
      <c r="D140" s="182" t="s">
        <v>94</v>
      </c>
      <c r="E140" s="106"/>
      <c r="F140" s="106"/>
      <c r="G140" s="106"/>
      <c r="H140" s="259"/>
      <c r="I140" s="254">
        <f>I141+I157</f>
        <v>13899.2</v>
      </c>
      <c r="J140" s="254">
        <f>J141+J157</f>
        <v>21283.6</v>
      </c>
      <c r="K140" s="262">
        <f>K141+K157</f>
        <v>16154.7</v>
      </c>
      <c r="L140" s="386">
        <f t="shared" si="17"/>
        <v>75.9021030276833</v>
      </c>
    </row>
    <row r="141" spans="1:12" ht="24" customHeight="1">
      <c r="A141" s="198"/>
      <c r="B141" s="210" t="s">
        <v>117</v>
      </c>
      <c r="C141" s="122" t="s">
        <v>36</v>
      </c>
      <c r="D141" s="182" t="s">
        <v>94</v>
      </c>
      <c r="E141" s="182" t="s">
        <v>102</v>
      </c>
      <c r="F141" s="106"/>
      <c r="G141" s="106"/>
      <c r="H141" s="259" t="e">
        <f>H142+#REF!</f>
        <v>#REF!</v>
      </c>
      <c r="I141" s="254">
        <f aca="true" t="shared" si="19" ref="I141:K143">I142</f>
        <v>8394.5</v>
      </c>
      <c r="J141" s="254">
        <f t="shared" si="19"/>
        <v>14950.6</v>
      </c>
      <c r="K141" s="262">
        <f t="shared" si="19"/>
        <v>10043.1</v>
      </c>
      <c r="L141" s="386">
        <f t="shared" si="17"/>
        <v>67.17523042553476</v>
      </c>
    </row>
    <row r="142" spans="1:12" ht="53.25" customHeight="1">
      <c r="A142" s="198"/>
      <c r="B142" s="206" t="s">
        <v>253</v>
      </c>
      <c r="C142" s="92">
        <v>992</v>
      </c>
      <c r="D142" s="124" t="s">
        <v>94</v>
      </c>
      <c r="E142" s="124" t="s">
        <v>102</v>
      </c>
      <c r="F142" s="124" t="s">
        <v>187</v>
      </c>
      <c r="G142" s="106"/>
      <c r="H142" s="259" t="e">
        <f>H143</f>
        <v>#REF!</v>
      </c>
      <c r="I142" s="255">
        <f>I143</f>
        <v>8394.5</v>
      </c>
      <c r="J142" s="255">
        <f t="shared" si="19"/>
        <v>14950.6</v>
      </c>
      <c r="K142" s="176">
        <f t="shared" si="19"/>
        <v>10043.1</v>
      </c>
      <c r="L142" s="260">
        <f t="shared" si="17"/>
        <v>67.17523042553476</v>
      </c>
    </row>
    <row r="143" spans="1:12" ht="21.75" customHeight="1">
      <c r="A143" s="198"/>
      <c r="B143" s="104" t="s">
        <v>298</v>
      </c>
      <c r="C143" s="92">
        <v>992</v>
      </c>
      <c r="D143" s="124" t="s">
        <v>94</v>
      </c>
      <c r="E143" s="124" t="s">
        <v>102</v>
      </c>
      <c r="F143" s="124" t="s">
        <v>188</v>
      </c>
      <c r="G143" s="106"/>
      <c r="H143" s="259" t="e">
        <f>#REF!+H145</f>
        <v>#REF!</v>
      </c>
      <c r="I143" s="255">
        <f t="shared" si="19"/>
        <v>8394.5</v>
      </c>
      <c r="J143" s="255">
        <f t="shared" si="19"/>
        <v>14950.6</v>
      </c>
      <c r="K143" s="176">
        <f t="shared" si="19"/>
        <v>10043.1</v>
      </c>
      <c r="L143" s="260">
        <f t="shared" si="17"/>
        <v>67.17523042553476</v>
      </c>
    </row>
    <row r="144" spans="1:12" ht="69" customHeight="1">
      <c r="A144" s="198"/>
      <c r="B144" s="206" t="s">
        <v>189</v>
      </c>
      <c r="C144" s="92">
        <v>992</v>
      </c>
      <c r="D144" s="124" t="s">
        <v>94</v>
      </c>
      <c r="E144" s="124" t="s">
        <v>102</v>
      </c>
      <c r="F144" s="124" t="s">
        <v>190</v>
      </c>
      <c r="G144" s="106"/>
      <c r="H144" s="259"/>
      <c r="I144" s="255">
        <f>I145+I153+I150</f>
        <v>8394.5</v>
      </c>
      <c r="J144" s="255">
        <f>J145+J153+J150</f>
        <v>14950.6</v>
      </c>
      <c r="K144" s="176">
        <f>K145+K153+K151</f>
        <v>10043.1</v>
      </c>
      <c r="L144" s="260">
        <f t="shared" si="17"/>
        <v>67.17523042553476</v>
      </c>
    </row>
    <row r="145" spans="1:12" ht="79.5" customHeight="1">
      <c r="A145" s="198"/>
      <c r="B145" s="206" t="s">
        <v>561</v>
      </c>
      <c r="C145" s="92">
        <v>992</v>
      </c>
      <c r="D145" s="124" t="s">
        <v>94</v>
      </c>
      <c r="E145" s="124" t="s">
        <v>102</v>
      </c>
      <c r="F145" s="124" t="s">
        <v>191</v>
      </c>
      <c r="G145" s="106"/>
      <c r="H145" s="259"/>
      <c r="I145" s="255">
        <f>I146+I149</f>
        <v>8394.5</v>
      </c>
      <c r="J145" s="255">
        <f>J146+J149</f>
        <v>14351.6</v>
      </c>
      <c r="K145" s="176">
        <f>K146+K149</f>
        <v>9444.1</v>
      </c>
      <c r="L145" s="260">
        <f t="shared" si="17"/>
        <v>65.8052063881379</v>
      </c>
    </row>
    <row r="146" spans="1:12" ht="58.5" customHeight="1">
      <c r="A146" s="198"/>
      <c r="B146" s="104" t="s">
        <v>165</v>
      </c>
      <c r="C146" s="92">
        <v>992</v>
      </c>
      <c r="D146" s="124" t="s">
        <v>94</v>
      </c>
      <c r="E146" s="124" t="s">
        <v>102</v>
      </c>
      <c r="F146" s="124" t="s">
        <v>192</v>
      </c>
      <c r="G146" s="106" t="s">
        <v>8</v>
      </c>
      <c r="H146" s="259"/>
      <c r="I146" s="255">
        <v>4409.6</v>
      </c>
      <c r="J146" s="255">
        <v>9676.7</v>
      </c>
      <c r="K146" s="176">
        <v>9292.6</v>
      </c>
      <c r="L146" s="260">
        <f t="shared" si="17"/>
        <v>96.03067161325657</v>
      </c>
    </row>
    <row r="147" spans="1:12" ht="47.25" hidden="1">
      <c r="A147" s="198"/>
      <c r="B147" s="104" t="s">
        <v>346</v>
      </c>
      <c r="C147" s="92">
        <v>992</v>
      </c>
      <c r="D147" s="124" t="s">
        <v>94</v>
      </c>
      <c r="E147" s="124" t="s">
        <v>102</v>
      </c>
      <c r="F147" s="124" t="s">
        <v>368</v>
      </c>
      <c r="G147" s="106"/>
      <c r="H147" s="259"/>
      <c r="I147" s="255"/>
      <c r="J147" s="255"/>
      <c r="K147" s="176"/>
      <c r="L147" s="260" t="e">
        <f t="shared" si="17"/>
        <v>#DIV/0!</v>
      </c>
    </row>
    <row r="148" spans="1:12" ht="47.25" hidden="1">
      <c r="A148" s="198"/>
      <c r="B148" s="104" t="s">
        <v>165</v>
      </c>
      <c r="C148" s="92">
        <v>992</v>
      </c>
      <c r="D148" s="124" t="s">
        <v>94</v>
      </c>
      <c r="E148" s="124" t="s">
        <v>102</v>
      </c>
      <c r="F148" s="124" t="s">
        <v>368</v>
      </c>
      <c r="G148" s="106" t="s">
        <v>8</v>
      </c>
      <c r="H148" s="259"/>
      <c r="I148" s="255"/>
      <c r="J148" s="255"/>
      <c r="K148" s="176"/>
      <c r="L148" s="260" t="e">
        <f t="shared" si="17"/>
        <v>#DIV/0!</v>
      </c>
    </row>
    <row r="149" spans="1:12" ht="52.5" customHeight="1">
      <c r="A149" s="198"/>
      <c r="B149" s="104" t="s">
        <v>311</v>
      </c>
      <c r="C149" s="92">
        <v>992</v>
      </c>
      <c r="D149" s="124" t="s">
        <v>94</v>
      </c>
      <c r="E149" s="124" t="s">
        <v>102</v>
      </c>
      <c r="F149" s="124" t="s">
        <v>191</v>
      </c>
      <c r="G149" s="106" t="s">
        <v>15</v>
      </c>
      <c r="H149" s="259"/>
      <c r="I149" s="255">
        <v>3984.9</v>
      </c>
      <c r="J149" s="255">
        <v>4674.9</v>
      </c>
      <c r="K149" s="176">
        <v>151.5</v>
      </c>
      <c r="L149" s="260">
        <f>K149/J149*100</f>
        <v>3.2407110312520055</v>
      </c>
    </row>
    <row r="150" spans="1:12" s="1" customFormat="1" ht="55.5" customHeight="1">
      <c r="A150" s="294"/>
      <c r="B150" s="295" t="s">
        <v>489</v>
      </c>
      <c r="C150" s="297">
        <v>992</v>
      </c>
      <c r="D150" s="2" t="s">
        <v>94</v>
      </c>
      <c r="E150" s="2" t="s">
        <v>102</v>
      </c>
      <c r="F150" s="2" t="s">
        <v>521</v>
      </c>
      <c r="G150" s="296"/>
      <c r="H150" s="396"/>
      <c r="I150" s="255">
        <f>I151+I152</f>
        <v>0</v>
      </c>
      <c r="J150" s="255">
        <f>J151+J152</f>
        <v>599</v>
      </c>
      <c r="K150" s="255">
        <f>K151+K152</f>
        <v>599</v>
      </c>
      <c r="L150" s="252">
        <f>K150/J150*100</f>
        <v>100</v>
      </c>
    </row>
    <row r="151" spans="1:12" s="1" customFormat="1" ht="57" customHeight="1">
      <c r="A151" s="294"/>
      <c r="B151" s="295" t="s">
        <v>522</v>
      </c>
      <c r="C151" s="297">
        <v>992</v>
      </c>
      <c r="D151" s="2" t="s">
        <v>94</v>
      </c>
      <c r="E151" s="2" t="s">
        <v>102</v>
      </c>
      <c r="F151" s="2" t="s">
        <v>521</v>
      </c>
      <c r="G151" s="296" t="s">
        <v>8</v>
      </c>
      <c r="H151" s="396"/>
      <c r="I151" s="255">
        <v>0</v>
      </c>
      <c r="J151" s="255">
        <v>599</v>
      </c>
      <c r="K151" s="255">
        <v>599</v>
      </c>
      <c r="L151" s="252">
        <f>K151/J151*100</f>
        <v>100</v>
      </c>
    </row>
    <row r="152" spans="1:12" s="1" customFormat="1" ht="49.5" customHeight="1" hidden="1">
      <c r="A152" s="294"/>
      <c r="B152" s="295" t="s">
        <v>311</v>
      </c>
      <c r="C152" s="297">
        <v>992</v>
      </c>
      <c r="D152" s="2" t="s">
        <v>94</v>
      </c>
      <c r="E152" s="2" t="s">
        <v>102</v>
      </c>
      <c r="F152" s="2" t="s">
        <v>521</v>
      </c>
      <c r="G152" s="296" t="s">
        <v>15</v>
      </c>
      <c r="H152" s="396"/>
      <c r="I152" s="255">
        <v>0</v>
      </c>
      <c r="J152" s="255">
        <v>0</v>
      </c>
      <c r="K152" s="255">
        <v>0</v>
      </c>
      <c r="L152" s="252" t="e">
        <f>K152/J152*100</f>
        <v>#DIV/0!</v>
      </c>
    </row>
    <row r="153" spans="1:12" s="1" customFormat="1" ht="31.5" hidden="1">
      <c r="A153" s="294"/>
      <c r="B153" s="295" t="s">
        <v>535</v>
      </c>
      <c r="C153" s="297">
        <v>992</v>
      </c>
      <c r="D153" s="2" t="s">
        <v>94</v>
      </c>
      <c r="E153" s="2" t="s">
        <v>102</v>
      </c>
      <c r="F153" s="2" t="s">
        <v>520</v>
      </c>
      <c r="G153" s="296"/>
      <c r="H153" s="396"/>
      <c r="I153" s="255">
        <f>I154</f>
        <v>0</v>
      </c>
      <c r="J153" s="255">
        <f>J154</f>
        <v>0</v>
      </c>
      <c r="K153" s="255">
        <f>K154</f>
        <v>0</v>
      </c>
      <c r="L153" s="252" t="e">
        <f t="shared" si="17"/>
        <v>#DIV/0!</v>
      </c>
    </row>
    <row r="154" spans="1:12" s="1" customFormat="1" ht="47.25" hidden="1">
      <c r="A154" s="294"/>
      <c r="B154" s="295" t="s">
        <v>165</v>
      </c>
      <c r="C154" s="297">
        <v>992</v>
      </c>
      <c r="D154" s="2" t="s">
        <v>94</v>
      </c>
      <c r="E154" s="2" t="s">
        <v>102</v>
      </c>
      <c r="F154" s="2" t="s">
        <v>520</v>
      </c>
      <c r="G154" s="296" t="s">
        <v>8</v>
      </c>
      <c r="H154" s="396"/>
      <c r="I154" s="255">
        <v>0</v>
      </c>
      <c r="J154" s="255">
        <v>0</v>
      </c>
      <c r="K154" s="255">
        <v>0</v>
      </c>
      <c r="L154" s="252" t="e">
        <f t="shared" si="17"/>
        <v>#DIV/0!</v>
      </c>
    </row>
    <row r="155" spans="1:12" ht="47.25" hidden="1">
      <c r="A155" s="198"/>
      <c r="B155" s="104" t="s">
        <v>346</v>
      </c>
      <c r="C155" s="92">
        <v>992</v>
      </c>
      <c r="D155" s="124" t="s">
        <v>94</v>
      </c>
      <c r="E155" s="124" t="s">
        <v>102</v>
      </c>
      <c r="F155" s="124" t="s">
        <v>369</v>
      </c>
      <c r="G155" s="106"/>
      <c r="H155" s="259"/>
      <c r="I155" s="255"/>
      <c r="J155" s="255"/>
      <c r="K155" s="176"/>
      <c r="L155" s="260" t="e">
        <f t="shared" si="17"/>
        <v>#DIV/0!</v>
      </c>
    </row>
    <row r="156" spans="1:12" ht="47.25" hidden="1">
      <c r="A156" s="198"/>
      <c r="B156" s="104" t="s">
        <v>165</v>
      </c>
      <c r="C156" s="92">
        <v>992</v>
      </c>
      <c r="D156" s="124" t="s">
        <v>94</v>
      </c>
      <c r="E156" s="124" t="s">
        <v>102</v>
      </c>
      <c r="F156" s="124" t="s">
        <v>369</v>
      </c>
      <c r="G156" s="106" t="s">
        <v>8</v>
      </c>
      <c r="H156" s="259"/>
      <c r="I156" s="255"/>
      <c r="J156" s="255"/>
      <c r="K156" s="176"/>
      <c r="L156" s="260" t="e">
        <f t="shared" si="17"/>
        <v>#DIV/0!</v>
      </c>
    </row>
    <row r="157" spans="1:12" ht="39.75" customHeight="1">
      <c r="A157" s="198"/>
      <c r="B157" s="200" t="s">
        <v>93</v>
      </c>
      <c r="C157" s="122" t="s">
        <v>36</v>
      </c>
      <c r="D157" s="182" t="s">
        <v>94</v>
      </c>
      <c r="E157" s="182" t="s">
        <v>71</v>
      </c>
      <c r="F157" s="106"/>
      <c r="G157" s="106"/>
      <c r="H157" s="259">
        <f>H158</f>
        <v>2000</v>
      </c>
      <c r="I157" s="254">
        <f>I158+I163</f>
        <v>5504.7</v>
      </c>
      <c r="J157" s="254">
        <f>J158+J163</f>
        <v>6333</v>
      </c>
      <c r="K157" s="262">
        <f>K158+K163</f>
        <v>6111.599999999999</v>
      </c>
      <c r="L157" s="386">
        <f t="shared" si="17"/>
        <v>96.50402652771197</v>
      </c>
    </row>
    <row r="158" spans="1:12" ht="54" customHeight="1">
      <c r="A158" s="198"/>
      <c r="B158" s="206" t="s">
        <v>254</v>
      </c>
      <c r="C158" s="105" t="s">
        <v>36</v>
      </c>
      <c r="D158" s="106" t="s">
        <v>94</v>
      </c>
      <c r="E158" s="106" t="s">
        <v>71</v>
      </c>
      <c r="F158" s="124" t="s">
        <v>160</v>
      </c>
      <c r="G158" s="106"/>
      <c r="H158" s="259">
        <v>2000</v>
      </c>
      <c r="I158" s="255">
        <f>I159</f>
        <v>300</v>
      </c>
      <c r="J158" s="255">
        <f>J159</f>
        <v>1128.3</v>
      </c>
      <c r="K158" s="176">
        <f>K159</f>
        <v>906.9</v>
      </c>
      <c r="L158" s="260">
        <f t="shared" si="17"/>
        <v>80.37755915979793</v>
      </c>
    </row>
    <row r="159" spans="1:12" ht="37.5" customHeight="1">
      <c r="A159" s="198"/>
      <c r="B159" s="104" t="s">
        <v>298</v>
      </c>
      <c r="C159" s="105" t="s">
        <v>36</v>
      </c>
      <c r="D159" s="106" t="s">
        <v>94</v>
      </c>
      <c r="E159" s="106" t="s">
        <v>71</v>
      </c>
      <c r="F159" s="124" t="s">
        <v>161</v>
      </c>
      <c r="G159" s="106"/>
      <c r="H159" s="259"/>
      <c r="I159" s="255">
        <f>I161</f>
        <v>300</v>
      </c>
      <c r="J159" s="255">
        <f>J161</f>
        <v>1128.3</v>
      </c>
      <c r="K159" s="176">
        <f>K161</f>
        <v>906.9</v>
      </c>
      <c r="L159" s="260">
        <f t="shared" si="17"/>
        <v>80.37755915979793</v>
      </c>
    </row>
    <row r="160" spans="1:12" ht="87.75" customHeight="1">
      <c r="A160" s="198"/>
      <c r="B160" s="132" t="s">
        <v>162</v>
      </c>
      <c r="C160" s="121" t="s">
        <v>36</v>
      </c>
      <c r="D160" s="124" t="s">
        <v>94</v>
      </c>
      <c r="E160" s="124" t="s">
        <v>71</v>
      </c>
      <c r="F160" s="124" t="s">
        <v>163</v>
      </c>
      <c r="G160" s="106"/>
      <c r="H160" s="259"/>
      <c r="I160" s="255">
        <f>I161</f>
        <v>300</v>
      </c>
      <c r="J160" s="255">
        <f aca="true" t="shared" si="20" ref="I160:K161">J161</f>
        <v>1128.3</v>
      </c>
      <c r="K160" s="176">
        <f t="shared" si="20"/>
        <v>906.9</v>
      </c>
      <c r="L160" s="260">
        <f t="shared" si="17"/>
        <v>80.37755915979793</v>
      </c>
    </row>
    <row r="161" spans="1:12" ht="36.75" customHeight="1">
      <c r="A161" s="198"/>
      <c r="B161" s="212" t="s">
        <v>278</v>
      </c>
      <c r="C161" s="105" t="s">
        <v>36</v>
      </c>
      <c r="D161" s="106" t="s">
        <v>94</v>
      </c>
      <c r="E161" s="106" t="s">
        <v>71</v>
      </c>
      <c r="F161" s="124" t="s">
        <v>193</v>
      </c>
      <c r="G161" s="106"/>
      <c r="H161" s="259">
        <v>170</v>
      </c>
      <c r="I161" s="255">
        <f t="shared" si="20"/>
        <v>300</v>
      </c>
      <c r="J161" s="255">
        <f t="shared" si="20"/>
        <v>1128.3</v>
      </c>
      <c r="K161" s="176">
        <f t="shared" si="20"/>
        <v>906.9</v>
      </c>
      <c r="L161" s="260">
        <f t="shared" si="17"/>
        <v>80.37755915979793</v>
      </c>
    </row>
    <row r="162" spans="1:12" ht="50.25" customHeight="1">
      <c r="A162" s="198"/>
      <c r="B162" s="104" t="s">
        <v>165</v>
      </c>
      <c r="C162" s="105" t="s">
        <v>36</v>
      </c>
      <c r="D162" s="106" t="s">
        <v>94</v>
      </c>
      <c r="E162" s="106" t="s">
        <v>71</v>
      </c>
      <c r="F162" s="124" t="s">
        <v>193</v>
      </c>
      <c r="G162" s="106" t="s">
        <v>8</v>
      </c>
      <c r="H162" s="259">
        <v>70</v>
      </c>
      <c r="I162" s="255">
        <v>300</v>
      </c>
      <c r="J162" s="255">
        <v>1128.3</v>
      </c>
      <c r="K162" s="176">
        <v>906.9</v>
      </c>
      <c r="L162" s="260">
        <f t="shared" si="17"/>
        <v>80.37755915979793</v>
      </c>
    </row>
    <row r="163" spans="1:12" ht="74.25" customHeight="1">
      <c r="A163" s="198"/>
      <c r="B163" s="206" t="s">
        <v>370</v>
      </c>
      <c r="C163" s="105" t="s">
        <v>36</v>
      </c>
      <c r="D163" s="106" t="s">
        <v>94</v>
      </c>
      <c r="E163" s="106" t="s">
        <v>71</v>
      </c>
      <c r="F163" s="124" t="s">
        <v>371</v>
      </c>
      <c r="G163" s="106"/>
      <c r="H163" s="259"/>
      <c r="I163" s="255">
        <f aca="true" t="shared" si="21" ref="I163:K166">I164</f>
        <v>5204.7</v>
      </c>
      <c r="J163" s="255">
        <f t="shared" si="21"/>
        <v>5204.7</v>
      </c>
      <c r="K163" s="176">
        <f t="shared" si="21"/>
        <v>5204.7</v>
      </c>
      <c r="L163" s="260">
        <f t="shared" si="17"/>
        <v>100</v>
      </c>
    </row>
    <row r="164" spans="1:12" ht="39.75" customHeight="1">
      <c r="A164" s="198"/>
      <c r="B164" s="104" t="s">
        <v>298</v>
      </c>
      <c r="C164" s="105" t="s">
        <v>36</v>
      </c>
      <c r="D164" s="106" t="s">
        <v>94</v>
      </c>
      <c r="E164" s="106" t="s">
        <v>71</v>
      </c>
      <c r="F164" s="124" t="s">
        <v>372</v>
      </c>
      <c r="G164" s="106"/>
      <c r="H164" s="259"/>
      <c r="I164" s="255">
        <f t="shared" si="21"/>
        <v>5204.7</v>
      </c>
      <c r="J164" s="255">
        <f t="shared" si="21"/>
        <v>5204.7</v>
      </c>
      <c r="K164" s="176">
        <f t="shared" si="21"/>
        <v>5204.7</v>
      </c>
      <c r="L164" s="260">
        <f t="shared" si="17"/>
        <v>100</v>
      </c>
    </row>
    <row r="165" spans="1:12" ht="39" customHeight="1">
      <c r="A165" s="198"/>
      <c r="B165" s="104" t="s">
        <v>400</v>
      </c>
      <c r="C165" s="105" t="s">
        <v>36</v>
      </c>
      <c r="D165" s="106" t="s">
        <v>94</v>
      </c>
      <c r="E165" s="106" t="s">
        <v>71</v>
      </c>
      <c r="F165" s="124" t="s">
        <v>373</v>
      </c>
      <c r="G165" s="106"/>
      <c r="H165" s="259"/>
      <c r="I165" s="255">
        <f t="shared" si="21"/>
        <v>5204.7</v>
      </c>
      <c r="J165" s="255">
        <f t="shared" si="21"/>
        <v>5204.7</v>
      </c>
      <c r="K165" s="176">
        <f t="shared" si="21"/>
        <v>5204.7</v>
      </c>
      <c r="L165" s="260">
        <f t="shared" si="17"/>
        <v>100</v>
      </c>
    </row>
    <row r="166" spans="1:12" ht="53.25" customHeight="1">
      <c r="A166" s="198"/>
      <c r="B166" s="104" t="s">
        <v>579</v>
      </c>
      <c r="C166" s="105" t="s">
        <v>36</v>
      </c>
      <c r="D166" s="106" t="s">
        <v>94</v>
      </c>
      <c r="E166" s="106" t="s">
        <v>71</v>
      </c>
      <c r="F166" s="124" t="s">
        <v>578</v>
      </c>
      <c r="G166" s="106"/>
      <c r="H166" s="259"/>
      <c r="I166" s="255">
        <f t="shared" si="21"/>
        <v>5204.7</v>
      </c>
      <c r="J166" s="255">
        <f t="shared" si="21"/>
        <v>5204.7</v>
      </c>
      <c r="K166" s="176">
        <f t="shared" si="21"/>
        <v>5204.7</v>
      </c>
      <c r="L166" s="260">
        <f t="shared" si="17"/>
        <v>100</v>
      </c>
    </row>
    <row r="167" spans="1:12" ht="47.25">
      <c r="A167" s="198"/>
      <c r="B167" s="104" t="s">
        <v>165</v>
      </c>
      <c r="C167" s="105" t="s">
        <v>36</v>
      </c>
      <c r="D167" s="106" t="s">
        <v>94</v>
      </c>
      <c r="E167" s="106" t="s">
        <v>71</v>
      </c>
      <c r="F167" s="124" t="s">
        <v>578</v>
      </c>
      <c r="G167" s="106" t="s">
        <v>8</v>
      </c>
      <c r="H167" s="259"/>
      <c r="I167" s="255">
        <v>5204.7</v>
      </c>
      <c r="J167" s="255">
        <v>5204.7</v>
      </c>
      <c r="K167" s="176">
        <v>5204.7</v>
      </c>
      <c r="L167" s="260">
        <f t="shared" si="17"/>
        <v>100</v>
      </c>
    </row>
    <row r="168" spans="1:12" ht="21.75" customHeight="1">
      <c r="A168" s="198"/>
      <c r="B168" s="210" t="s">
        <v>54</v>
      </c>
      <c r="C168" s="122" t="s">
        <v>36</v>
      </c>
      <c r="D168" s="182" t="s">
        <v>96</v>
      </c>
      <c r="E168" s="182"/>
      <c r="F168" s="182"/>
      <c r="G168" s="182"/>
      <c r="H168" s="391" t="e">
        <f>H189</f>
        <v>#REF!</v>
      </c>
      <c r="I168" s="254">
        <f>I189+I198+I233+I169</f>
        <v>197179.1</v>
      </c>
      <c r="J168" s="254">
        <f>J189+J198+J233+J169</f>
        <v>356730.5</v>
      </c>
      <c r="K168" s="262">
        <f>K189+K198+K233+K169</f>
        <v>349391.9586</v>
      </c>
      <c r="L168" s="386">
        <f t="shared" si="17"/>
        <v>97.94283320321644</v>
      </c>
    </row>
    <row r="169" spans="1:12" ht="19.5" customHeight="1">
      <c r="A169" s="198"/>
      <c r="B169" s="210" t="s">
        <v>134</v>
      </c>
      <c r="C169" s="122" t="s">
        <v>36</v>
      </c>
      <c r="D169" s="182" t="s">
        <v>96</v>
      </c>
      <c r="E169" s="182" t="s">
        <v>103</v>
      </c>
      <c r="F169" s="182"/>
      <c r="G169" s="182"/>
      <c r="H169" s="391"/>
      <c r="I169" s="254">
        <f>I170+I175</f>
        <v>173255.4</v>
      </c>
      <c r="J169" s="254">
        <f>J170+J175</f>
        <v>315137.9</v>
      </c>
      <c r="K169" s="262">
        <f>K170+K175</f>
        <v>308326</v>
      </c>
      <c r="L169" s="386">
        <f t="shared" si="17"/>
        <v>97.83843834714897</v>
      </c>
    </row>
    <row r="170" spans="1:12" ht="78.75">
      <c r="A170" s="198"/>
      <c r="B170" s="206" t="s">
        <v>198</v>
      </c>
      <c r="C170" s="105" t="s">
        <v>36</v>
      </c>
      <c r="D170" s="106" t="s">
        <v>96</v>
      </c>
      <c r="E170" s="106" t="s">
        <v>103</v>
      </c>
      <c r="F170" s="124" t="s">
        <v>194</v>
      </c>
      <c r="G170" s="106"/>
      <c r="H170" s="259"/>
      <c r="I170" s="255">
        <f>I171</f>
        <v>50</v>
      </c>
      <c r="J170" s="255">
        <f aca="true" t="shared" si="22" ref="I170:K173">J171</f>
        <v>40</v>
      </c>
      <c r="K170" s="176">
        <f t="shared" si="22"/>
        <v>38.6</v>
      </c>
      <c r="L170" s="260">
        <f t="shared" si="17"/>
        <v>96.50000000000001</v>
      </c>
    </row>
    <row r="171" spans="1:12" ht="15.75">
      <c r="A171" s="198"/>
      <c r="B171" s="206" t="s">
        <v>134</v>
      </c>
      <c r="C171" s="121" t="s">
        <v>36</v>
      </c>
      <c r="D171" s="124" t="s">
        <v>96</v>
      </c>
      <c r="E171" s="124" t="s">
        <v>103</v>
      </c>
      <c r="F171" s="124" t="s">
        <v>195</v>
      </c>
      <c r="G171" s="106"/>
      <c r="H171" s="259"/>
      <c r="I171" s="255">
        <f>I172</f>
        <v>50</v>
      </c>
      <c r="J171" s="255">
        <f t="shared" si="22"/>
        <v>40</v>
      </c>
      <c r="K171" s="176">
        <f t="shared" si="22"/>
        <v>38.6</v>
      </c>
      <c r="L171" s="260">
        <f t="shared" si="17"/>
        <v>96.50000000000001</v>
      </c>
    </row>
    <row r="172" spans="1:12" ht="52.5" customHeight="1">
      <c r="A172" s="198"/>
      <c r="B172" s="123" t="s">
        <v>312</v>
      </c>
      <c r="C172" s="121" t="s">
        <v>36</v>
      </c>
      <c r="D172" s="124" t="s">
        <v>96</v>
      </c>
      <c r="E172" s="124" t="s">
        <v>103</v>
      </c>
      <c r="F172" s="124" t="s">
        <v>196</v>
      </c>
      <c r="G172" s="106"/>
      <c r="H172" s="259"/>
      <c r="I172" s="255">
        <f>I173</f>
        <v>50</v>
      </c>
      <c r="J172" s="255">
        <f t="shared" si="22"/>
        <v>40</v>
      </c>
      <c r="K172" s="176">
        <f t="shared" si="22"/>
        <v>38.6</v>
      </c>
      <c r="L172" s="260">
        <f t="shared" si="17"/>
        <v>96.50000000000001</v>
      </c>
    </row>
    <row r="173" spans="1:12" ht="38.25" customHeight="1">
      <c r="A173" s="198"/>
      <c r="B173" s="123" t="s">
        <v>135</v>
      </c>
      <c r="C173" s="105" t="s">
        <v>36</v>
      </c>
      <c r="D173" s="106" t="s">
        <v>96</v>
      </c>
      <c r="E173" s="106" t="s">
        <v>103</v>
      </c>
      <c r="F173" s="124" t="s">
        <v>197</v>
      </c>
      <c r="G173" s="106"/>
      <c r="H173" s="259"/>
      <c r="I173" s="255">
        <f t="shared" si="22"/>
        <v>50</v>
      </c>
      <c r="J173" s="255">
        <f t="shared" si="22"/>
        <v>40</v>
      </c>
      <c r="K173" s="176">
        <f t="shared" si="22"/>
        <v>38.6</v>
      </c>
      <c r="L173" s="260">
        <f t="shared" si="17"/>
        <v>96.50000000000001</v>
      </c>
    </row>
    <row r="174" spans="1:12" ht="47.25">
      <c r="A174" s="198"/>
      <c r="B174" s="104" t="s">
        <v>165</v>
      </c>
      <c r="C174" s="105" t="s">
        <v>36</v>
      </c>
      <c r="D174" s="106" t="s">
        <v>96</v>
      </c>
      <c r="E174" s="106" t="s">
        <v>103</v>
      </c>
      <c r="F174" s="124" t="s">
        <v>197</v>
      </c>
      <c r="G174" s="106" t="s">
        <v>8</v>
      </c>
      <c r="H174" s="259"/>
      <c r="I174" s="255">
        <v>50</v>
      </c>
      <c r="J174" s="255">
        <v>40</v>
      </c>
      <c r="K174" s="176">
        <v>38.6</v>
      </c>
      <c r="L174" s="260">
        <f t="shared" si="17"/>
        <v>96.50000000000001</v>
      </c>
    </row>
    <row r="175" spans="1:12" ht="68.25" customHeight="1">
      <c r="A175" s="198"/>
      <c r="B175" s="104" t="s">
        <v>478</v>
      </c>
      <c r="C175" s="105" t="s">
        <v>36</v>
      </c>
      <c r="D175" s="106" t="s">
        <v>96</v>
      </c>
      <c r="E175" s="106" t="s">
        <v>103</v>
      </c>
      <c r="F175" s="124" t="s">
        <v>479</v>
      </c>
      <c r="G175" s="106"/>
      <c r="H175" s="259"/>
      <c r="I175" s="255">
        <f aca="true" t="shared" si="23" ref="I175:K176">I176</f>
        <v>173205.4</v>
      </c>
      <c r="J175" s="255">
        <f t="shared" si="23"/>
        <v>315097.9</v>
      </c>
      <c r="K175" s="176">
        <f t="shared" si="23"/>
        <v>308287.4</v>
      </c>
      <c r="L175" s="260">
        <f aca="true" t="shared" si="24" ref="L175:L186">K175/J175*100</f>
        <v>97.8386082547678</v>
      </c>
    </row>
    <row r="176" spans="1:12" ht="37.5" customHeight="1">
      <c r="A176" s="198"/>
      <c r="B176" s="104" t="s">
        <v>298</v>
      </c>
      <c r="C176" s="105" t="s">
        <v>36</v>
      </c>
      <c r="D176" s="106" t="s">
        <v>96</v>
      </c>
      <c r="E176" s="106" t="s">
        <v>103</v>
      </c>
      <c r="F176" s="124" t="s">
        <v>480</v>
      </c>
      <c r="G176" s="106"/>
      <c r="H176" s="259"/>
      <c r="I176" s="255">
        <f t="shared" si="23"/>
        <v>173205.4</v>
      </c>
      <c r="J176" s="255">
        <f t="shared" si="23"/>
        <v>315097.9</v>
      </c>
      <c r="K176" s="176">
        <f t="shared" si="23"/>
        <v>308287.4</v>
      </c>
      <c r="L176" s="260">
        <f t="shared" si="24"/>
        <v>97.8386082547678</v>
      </c>
    </row>
    <row r="177" spans="1:12" ht="56.25" customHeight="1">
      <c r="A177" s="198"/>
      <c r="B177" s="104" t="s">
        <v>481</v>
      </c>
      <c r="C177" s="105" t="s">
        <v>36</v>
      </c>
      <c r="D177" s="106" t="s">
        <v>96</v>
      </c>
      <c r="E177" s="106" t="s">
        <v>103</v>
      </c>
      <c r="F177" s="124" t="s">
        <v>482</v>
      </c>
      <c r="G177" s="106"/>
      <c r="H177" s="259"/>
      <c r="I177" s="255">
        <f>I178+I181+I184</f>
        <v>173205.4</v>
      </c>
      <c r="J177" s="255">
        <f>J178+J181+J184</f>
        <v>315097.9</v>
      </c>
      <c r="K177" s="176">
        <f>K178+K181+K184</f>
        <v>308287.4</v>
      </c>
      <c r="L177" s="260">
        <f t="shared" si="24"/>
        <v>97.8386082547678</v>
      </c>
    </row>
    <row r="178" spans="1:12" ht="104.25" customHeight="1">
      <c r="A178" s="198"/>
      <c r="B178" s="291" t="s">
        <v>493</v>
      </c>
      <c r="C178" s="105" t="s">
        <v>36</v>
      </c>
      <c r="D178" s="106" t="s">
        <v>96</v>
      </c>
      <c r="E178" s="106" t="s">
        <v>103</v>
      </c>
      <c r="F178" s="124" t="s">
        <v>483</v>
      </c>
      <c r="G178" s="106"/>
      <c r="H178" s="259"/>
      <c r="I178" s="255">
        <f>I179+I180</f>
        <v>61382.8</v>
      </c>
      <c r="J178" s="255">
        <f>J179+J180</f>
        <v>110663.5</v>
      </c>
      <c r="K178" s="176">
        <f>K179+K180</f>
        <v>108013.8</v>
      </c>
      <c r="L178" s="260">
        <f t="shared" si="24"/>
        <v>97.60562425732063</v>
      </c>
    </row>
    <row r="179" spans="1:12" ht="54.75" customHeight="1">
      <c r="A179" s="198"/>
      <c r="B179" s="104" t="s">
        <v>311</v>
      </c>
      <c r="C179" s="105" t="s">
        <v>36</v>
      </c>
      <c r="D179" s="106" t="s">
        <v>96</v>
      </c>
      <c r="E179" s="106" t="s">
        <v>103</v>
      </c>
      <c r="F179" s="124" t="s">
        <v>483</v>
      </c>
      <c r="G179" s="106" t="s">
        <v>15</v>
      </c>
      <c r="H179" s="259"/>
      <c r="I179" s="255">
        <v>59382.8</v>
      </c>
      <c r="J179" s="255">
        <v>108663.5</v>
      </c>
      <c r="K179" s="176">
        <v>108013.8</v>
      </c>
      <c r="L179" s="260">
        <f t="shared" si="24"/>
        <v>99.4020991409259</v>
      </c>
    </row>
    <row r="180" spans="1:12" ht="24" customHeight="1">
      <c r="A180" s="198"/>
      <c r="B180" s="104" t="s">
        <v>9</v>
      </c>
      <c r="C180" s="105" t="s">
        <v>36</v>
      </c>
      <c r="D180" s="106" t="s">
        <v>96</v>
      </c>
      <c r="E180" s="106" t="s">
        <v>103</v>
      </c>
      <c r="F180" s="124" t="s">
        <v>483</v>
      </c>
      <c r="G180" s="106" t="s">
        <v>10</v>
      </c>
      <c r="H180" s="259"/>
      <c r="I180" s="255">
        <v>2000</v>
      </c>
      <c r="J180" s="255">
        <v>2000</v>
      </c>
      <c r="K180" s="176">
        <v>0</v>
      </c>
      <c r="L180" s="260">
        <f t="shared" si="24"/>
        <v>0</v>
      </c>
    </row>
    <row r="181" spans="1:12" ht="99" customHeight="1">
      <c r="A181" s="198"/>
      <c r="B181" s="104" t="s">
        <v>493</v>
      </c>
      <c r="C181" s="105" t="s">
        <v>36</v>
      </c>
      <c r="D181" s="106" t="s">
        <v>96</v>
      </c>
      <c r="E181" s="106" t="s">
        <v>103</v>
      </c>
      <c r="F181" s="124" t="s">
        <v>484</v>
      </c>
      <c r="G181" s="106"/>
      <c r="H181" s="259"/>
      <c r="I181" s="255">
        <f>I182+I183</f>
        <v>110960.8</v>
      </c>
      <c r="J181" s="255">
        <f>J182+J183</f>
        <v>202858.9</v>
      </c>
      <c r="K181" s="176">
        <f>K182+K183</f>
        <v>198730.2</v>
      </c>
      <c r="L181" s="260">
        <f t="shared" si="24"/>
        <v>97.96474298145165</v>
      </c>
    </row>
    <row r="182" spans="1:12" ht="53.25" customHeight="1">
      <c r="A182" s="198"/>
      <c r="B182" s="104" t="s">
        <v>311</v>
      </c>
      <c r="C182" s="105" t="s">
        <v>36</v>
      </c>
      <c r="D182" s="106" t="s">
        <v>96</v>
      </c>
      <c r="E182" s="106" t="s">
        <v>103</v>
      </c>
      <c r="F182" s="124" t="s">
        <v>484</v>
      </c>
      <c r="G182" s="106" t="s">
        <v>15</v>
      </c>
      <c r="H182" s="259"/>
      <c r="I182" s="255">
        <v>107960.8</v>
      </c>
      <c r="J182" s="255">
        <v>199858.9</v>
      </c>
      <c r="K182" s="176">
        <v>198730.2</v>
      </c>
      <c r="L182" s="260">
        <f t="shared" si="24"/>
        <v>99.43525156998263</v>
      </c>
    </row>
    <row r="183" spans="1:12" ht="26.25" customHeight="1">
      <c r="A183" s="198"/>
      <c r="B183" s="104" t="s">
        <v>9</v>
      </c>
      <c r="C183" s="105" t="s">
        <v>36</v>
      </c>
      <c r="D183" s="106" t="s">
        <v>96</v>
      </c>
      <c r="E183" s="106" t="s">
        <v>103</v>
      </c>
      <c r="F183" s="124" t="s">
        <v>485</v>
      </c>
      <c r="G183" s="106" t="s">
        <v>10</v>
      </c>
      <c r="H183" s="259"/>
      <c r="I183" s="255">
        <v>3000</v>
      </c>
      <c r="J183" s="255">
        <v>3000</v>
      </c>
      <c r="K183" s="176">
        <v>0</v>
      </c>
      <c r="L183" s="260">
        <f t="shared" si="24"/>
        <v>0</v>
      </c>
    </row>
    <row r="184" spans="1:12" ht="102" customHeight="1">
      <c r="A184" s="198"/>
      <c r="B184" s="104" t="s">
        <v>493</v>
      </c>
      <c r="C184" s="105" t="s">
        <v>36</v>
      </c>
      <c r="D184" s="106" t="s">
        <v>96</v>
      </c>
      <c r="E184" s="106" t="s">
        <v>103</v>
      </c>
      <c r="F184" s="124" t="s">
        <v>486</v>
      </c>
      <c r="G184" s="106"/>
      <c r="H184" s="259"/>
      <c r="I184" s="255">
        <f>I185+I186</f>
        <v>861.8</v>
      </c>
      <c r="J184" s="255">
        <f>J185+J186</f>
        <v>1575.5</v>
      </c>
      <c r="K184" s="176">
        <f>K185+K186</f>
        <v>1543.4</v>
      </c>
      <c r="L184" s="260">
        <f t="shared" si="24"/>
        <v>97.96255157092986</v>
      </c>
    </row>
    <row r="185" spans="1:12" ht="56.25" customHeight="1">
      <c r="A185" s="198"/>
      <c r="B185" s="104" t="s">
        <v>311</v>
      </c>
      <c r="C185" s="105" t="s">
        <v>36</v>
      </c>
      <c r="D185" s="106" t="s">
        <v>96</v>
      </c>
      <c r="E185" s="106" t="s">
        <v>103</v>
      </c>
      <c r="F185" s="124" t="s">
        <v>486</v>
      </c>
      <c r="G185" s="106" t="s">
        <v>15</v>
      </c>
      <c r="H185" s="259"/>
      <c r="I185" s="255">
        <v>836.8</v>
      </c>
      <c r="J185" s="255">
        <v>1550.5</v>
      </c>
      <c r="K185" s="176">
        <v>1543.4</v>
      </c>
      <c r="L185" s="260">
        <f t="shared" si="24"/>
        <v>99.54208319896807</v>
      </c>
    </row>
    <row r="186" spans="1:12" ht="26.25" customHeight="1">
      <c r="A186" s="198"/>
      <c r="B186" s="104" t="s">
        <v>9</v>
      </c>
      <c r="C186" s="105" t="s">
        <v>36</v>
      </c>
      <c r="D186" s="106" t="s">
        <v>96</v>
      </c>
      <c r="E186" s="106" t="s">
        <v>103</v>
      </c>
      <c r="F186" s="124" t="s">
        <v>487</v>
      </c>
      <c r="G186" s="106" t="s">
        <v>10</v>
      </c>
      <c r="H186" s="259"/>
      <c r="I186" s="255">
        <v>25</v>
      </c>
      <c r="J186" s="255">
        <v>25</v>
      </c>
      <c r="K186" s="176">
        <v>0</v>
      </c>
      <c r="L186" s="260">
        <f t="shared" si="24"/>
        <v>0</v>
      </c>
    </row>
    <row r="187" spans="1:12" ht="31.5" customHeight="1" hidden="1">
      <c r="A187" s="198"/>
      <c r="B187" s="104"/>
      <c r="C187" s="105"/>
      <c r="D187" s="106"/>
      <c r="E187" s="106"/>
      <c r="F187" s="124"/>
      <c r="G187" s="106"/>
      <c r="H187" s="259"/>
      <c r="I187" s="255"/>
      <c r="J187" s="255"/>
      <c r="K187" s="176"/>
      <c r="L187" s="260"/>
    </row>
    <row r="188" spans="1:12" ht="31.5" customHeight="1" hidden="1">
      <c r="A188" s="198"/>
      <c r="B188" s="104"/>
      <c r="C188" s="105"/>
      <c r="D188" s="106"/>
      <c r="E188" s="106"/>
      <c r="F188" s="124"/>
      <c r="G188" s="106"/>
      <c r="H188" s="259"/>
      <c r="I188" s="255"/>
      <c r="J188" s="255"/>
      <c r="K188" s="176"/>
      <c r="L188" s="260"/>
    </row>
    <row r="189" spans="1:12" ht="15.75">
      <c r="A189" s="198"/>
      <c r="B189" s="210" t="s">
        <v>55</v>
      </c>
      <c r="C189" s="122" t="s">
        <v>36</v>
      </c>
      <c r="D189" s="182" t="s">
        <v>96</v>
      </c>
      <c r="E189" s="182" t="s">
        <v>104</v>
      </c>
      <c r="F189" s="182"/>
      <c r="G189" s="182"/>
      <c r="H189" s="391" t="e">
        <f>#REF!</f>
        <v>#REF!</v>
      </c>
      <c r="I189" s="254">
        <f aca="true" t="shared" si="25" ref="I189:K191">I190</f>
        <v>20</v>
      </c>
      <c r="J189" s="254">
        <f t="shared" si="25"/>
        <v>557</v>
      </c>
      <c r="K189" s="262">
        <f t="shared" si="25"/>
        <v>463.8</v>
      </c>
      <c r="L189" s="386">
        <f t="shared" si="17"/>
        <v>83.26750448833035</v>
      </c>
    </row>
    <row r="190" spans="1:12" ht="87" customHeight="1">
      <c r="A190" s="198"/>
      <c r="B190" s="127" t="s">
        <v>198</v>
      </c>
      <c r="C190" s="121" t="s">
        <v>36</v>
      </c>
      <c r="D190" s="124" t="s">
        <v>96</v>
      </c>
      <c r="E190" s="124" t="s">
        <v>104</v>
      </c>
      <c r="F190" s="124" t="s">
        <v>194</v>
      </c>
      <c r="G190" s="124"/>
      <c r="H190" s="395"/>
      <c r="I190" s="255">
        <f>I191</f>
        <v>20</v>
      </c>
      <c r="J190" s="255">
        <f t="shared" si="25"/>
        <v>557</v>
      </c>
      <c r="K190" s="176">
        <f t="shared" si="25"/>
        <v>463.8</v>
      </c>
      <c r="L190" s="260">
        <f t="shared" si="17"/>
        <v>83.26750448833035</v>
      </c>
    </row>
    <row r="191" spans="1:12" ht="36.75" customHeight="1">
      <c r="A191" s="198"/>
      <c r="B191" s="108" t="s">
        <v>298</v>
      </c>
      <c r="C191" s="92">
        <v>992</v>
      </c>
      <c r="D191" s="124" t="s">
        <v>96</v>
      </c>
      <c r="E191" s="124" t="s">
        <v>104</v>
      </c>
      <c r="F191" s="124" t="s">
        <v>199</v>
      </c>
      <c r="G191" s="124"/>
      <c r="H191" s="259"/>
      <c r="I191" s="255">
        <f>I192</f>
        <v>20</v>
      </c>
      <c r="J191" s="255">
        <f t="shared" si="25"/>
        <v>557</v>
      </c>
      <c r="K191" s="176">
        <f t="shared" si="25"/>
        <v>463.8</v>
      </c>
      <c r="L191" s="260">
        <f t="shared" si="17"/>
        <v>83.26750448833035</v>
      </c>
    </row>
    <row r="192" spans="1:12" ht="58.5" customHeight="1">
      <c r="A192" s="198"/>
      <c r="B192" s="108" t="s">
        <v>200</v>
      </c>
      <c r="C192" s="92">
        <v>992</v>
      </c>
      <c r="D192" s="124" t="s">
        <v>96</v>
      </c>
      <c r="E192" s="124" t="s">
        <v>104</v>
      </c>
      <c r="F192" s="124" t="s">
        <v>201</v>
      </c>
      <c r="G192" s="124"/>
      <c r="H192" s="259"/>
      <c r="I192" s="255">
        <f>I195+I193</f>
        <v>20</v>
      </c>
      <c r="J192" s="255">
        <f>J195+J193</f>
        <v>557</v>
      </c>
      <c r="K192" s="176">
        <f>K195+K193</f>
        <v>463.8</v>
      </c>
      <c r="L192" s="260">
        <f t="shared" si="17"/>
        <v>83.26750448833035</v>
      </c>
    </row>
    <row r="193" spans="1:12" ht="70.5" customHeight="1">
      <c r="A193" s="198"/>
      <c r="B193" s="108" t="s">
        <v>282</v>
      </c>
      <c r="C193" s="92">
        <v>992</v>
      </c>
      <c r="D193" s="124" t="s">
        <v>96</v>
      </c>
      <c r="E193" s="124" t="s">
        <v>104</v>
      </c>
      <c r="F193" s="124" t="s">
        <v>295</v>
      </c>
      <c r="G193" s="124"/>
      <c r="H193" s="259"/>
      <c r="I193" s="255">
        <f>I194</f>
        <v>20</v>
      </c>
      <c r="J193" s="255">
        <f>J194</f>
        <v>467</v>
      </c>
      <c r="K193" s="176">
        <f>K194</f>
        <v>463.8</v>
      </c>
      <c r="L193" s="260">
        <f t="shared" si="17"/>
        <v>99.31477516059958</v>
      </c>
    </row>
    <row r="194" spans="1:12" ht="56.25" customHeight="1">
      <c r="A194" s="198"/>
      <c r="B194" s="104" t="s">
        <v>165</v>
      </c>
      <c r="C194" s="92">
        <v>992</v>
      </c>
      <c r="D194" s="124" t="s">
        <v>96</v>
      </c>
      <c r="E194" s="124" t="s">
        <v>104</v>
      </c>
      <c r="F194" s="124" t="s">
        <v>295</v>
      </c>
      <c r="G194" s="124" t="s">
        <v>8</v>
      </c>
      <c r="H194" s="259"/>
      <c r="I194" s="255">
        <v>20</v>
      </c>
      <c r="J194" s="255">
        <v>467</v>
      </c>
      <c r="K194" s="176">
        <v>463.8</v>
      </c>
      <c r="L194" s="260">
        <f>K194/J194*100</f>
        <v>99.31477516059958</v>
      </c>
    </row>
    <row r="195" spans="1:12" s="1" customFormat="1" ht="40.5" customHeight="1">
      <c r="A195" s="294"/>
      <c r="B195" s="253" t="s">
        <v>202</v>
      </c>
      <c r="C195" s="297">
        <v>992</v>
      </c>
      <c r="D195" s="2" t="s">
        <v>96</v>
      </c>
      <c r="E195" s="2" t="s">
        <v>104</v>
      </c>
      <c r="F195" s="2" t="s">
        <v>203</v>
      </c>
      <c r="G195" s="296"/>
      <c r="H195" s="396"/>
      <c r="I195" s="255">
        <f>I196+I197</f>
        <v>0</v>
      </c>
      <c r="J195" s="255">
        <f>J196+J197</f>
        <v>90</v>
      </c>
      <c r="K195" s="255">
        <f>K196</f>
        <v>0</v>
      </c>
      <c r="L195" s="252">
        <f t="shared" si="17"/>
        <v>0</v>
      </c>
    </row>
    <row r="196" spans="1:12" s="1" customFormat="1" ht="47.25">
      <c r="A196" s="294"/>
      <c r="B196" s="253" t="s">
        <v>165</v>
      </c>
      <c r="C196" s="297">
        <v>992</v>
      </c>
      <c r="D196" s="2" t="s">
        <v>96</v>
      </c>
      <c r="E196" s="2" t="s">
        <v>104</v>
      </c>
      <c r="F196" s="2" t="s">
        <v>203</v>
      </c>
      <c r="G196" s="296" t="s">
        <v>8</v>
      </c>
      <c r="H196" s="396"/>
      <c r="I196" s="255">
        <v>0</v>
      </c>
      <c r="J196" s="255">
        <v>90</v>
      </c>
      <c r="K196" s="255">
        <v>0</v>
      </c>
      <c r="L196" s="252">
        <f t="shared" si="17"/>
        <v>0</v>
      </c>
    </row>
    <row r="197" spans="1:12" ht="47.25" hidden="1">
      <c r="A197" s="198"/>
      <c r="B197" s="108" t="s">
        <v>311</v>
      </c>
      <c r="C197" s="92">
        <v>992</v>
      </c>
      <c r="D197" s="124" t="s">
        <v>96</v>
      </c>
      <c r="E197" s="124" t="s">
        <v>104</v>
      </c>
      <c r="F197" s="124" t="s">
        <v>203</v>
      </c>
      <c r="G197" s="106" t="s">
        <v>15</v>
      </c>
      <c r="H197" s="259"/>
      <c r="I197" s="255"/>
      <c r="J197" s="255"/>
      <c r="K197" s="176"/>
      <c r="L197" s="260" t="e">
        <f t="shared" si="17"/>
        <v>#DIV/0!</v>
      </c>
    </row>
    <row r="198" spans="1:12" ht="21" customHeight="1">
      <c r="A198" s="198"/>
      <c r="B198" s="210" t="s">
        <v>69</v>
      </c>
      <c r="C198" s="122" t="s">
        <v>36</v>
      </c>
      <c r="D198" s="182" t="s">
        <v>96</v>
      </c>
      <c r="E198" s="182" t="s">
        <v>105</v>
      </c>
      <c r="F198" s="182"/>
      <c r="G198" s="182"/>
      <c r="H198" s="391"/>
      <c r="I198" s="254">
        <f>I199+I225</f>
        <v>5735</v>
      </c>
      <c r="J198" s="254">
        <f>J199+J225</f>
        <v>17330.5</v>
      </c>
      <c r="K198" s="254">
        <f>K199+K225</f>
        <v>16897.0586</v>
      </c>
      <c r="L198" s="386">
        <f t="shared" si="17"/>
        <v>97.49896771587665</v>
      </c>
    </row>
    <row r="199" spans="1:12" ht="84.75" customHeight="1">
      <c r="A199" s="198"/>
      <c r="B199" s="206" t="s">
        <v>198</v>
      </c>
      <c r="C199" s="105" t="s">
        <v>36</v>
      </c>
      <c r="D199" s="106" t="s">
        <v>96</v>
      </c>
      <c r="E199" s="106" t="s">
        <v>105</v>
      </c>
      <c r="F199" s="124" t="s">
        <v>194</v>
      </c>
      <c r="G199" s="106"/>
      <c r="H199" s="259"/>
      <c r="I199" s="255">
        <f>I200</f>
        <v>5735</v>
      </c>
      <c r="J199" s="255">
        <f>J200</f>
        <v>17313.5</v>
      </c>
      <c r="K199" s="176">
        <f>K200</f>
        <v>16880.0586</v>
      </c>
      <c r="L199" s="260">
        <f t="shared" si="17"/>
        <v>97.4965119704277</v>
      </c>
    </row>
    <row r="200" spans="1:12" ht="38.25" customHeight="1">
      <c r="A200" s="198"/>
      <c r="B200" s="104" t="s">
        <v>298</v>
      </c>
      <c r="C200" s="105" t="s">
        <v>36</v>
      </c>
      <c r="D200" s="106" t="s">
        <v>96</v>
      </c>
      <c r="E200" s="106" t="s">
        <v>105</v>
      </c>
      <c r="F200" s="124" t="s">
        <v>199</v>
      </c>
      <c r="G200" s="106"/>
      <c r="H200" s="259"/>
      <c r="I200" s="255">
        <f>I201+I205+I208+I211+I222</f>
        <v>5735</v>
      </c>
      <c r="J200" s="255">
        <f>J202+J208+J211+J205+J222</f>
        <v>17313.5</v>
      </c>
      <c r="K200" s="176">
        <f>K202+K208+K211+K205+K222</f>
        <v>16880.0586</v>
      </c>
      <c r="L200" s="260">
        <f aca="true" t="shared" si="26" ref="L200:L335">K200/J200*100</f>
        <v>97.4965119704277</v>
      </c>
    </row>
    <row r="201" spans="1:12" ht="39.75" customHeight="1">
      <c r="A201" s="198"/>
      <c r="B201" s="108" t="s">
        <v>204</v>
      </c>
      <c r="C201" s="121" t="s">
        <v>36</v>
      </c>
      <c r="D201" s="124" t="s">
        <v>96</v>
      </c>
      <c r="E201" s="124" t="s">
        <v>105</v>
      </c>
      <c r="F201" s="124" t="s">
        <v>205</v>
      </c>
      <c r="G201" s="106"/>
      <c r="H201" s="259"/>
      <c r="I201" s="255">
        <f>I202</f>
        <v>5700</v>
      </c>
      <c r="J201" s="255">
        <f>J202</f>
        <v>7500.3</v>
      </c>
      <c r="K201" s="176">
        <f>K202</f>
        <v>7371</v>
      </c>
      <c r="L201" s="260">
        <f t="shared" si="26"/>
        <v>98.27606895724172</v>
      </c>
    </row>
    <row r="202" spans="1:12" ht="19.5" customHeight="1">
      <c r="A202" s="198"/>
      <c r="B202" s="123" t="s">
        <v>123</v>
      </c>
      <c r="C202" s="105" t="s">
        <v>36</v>
      </c>
      <c r="D202" s="106" t="s">
        <v>96</v>
      </c>
      <c r="E202" s="106" t="s">
        <v>105</v>
      </c>
      <c r="F202" s="124" t="s">
        <v>206</v>
      </c>
      <c r="G202" s="106"/>
      <c r="H202" s="259"/>
      <c r="I202" s="255">
        <f>I203+I204</f>
        <v>5700</v>
      </c>
      <c r="J202" s="255">
        <f>J203+J204</f>
        <v>7500.3</v>
      </c>
      <c r="K202" s="176">
        <f>K203+K204</f>
        <v>7371</v>
      </c>
      <c r="L202" s="260">
        <f t="shared" si="26"/>
        <v>98.27606895724172</v>
      </c>
    </row>
    <row r="203" spans="1:12" ht="55.5" customHeight="1">
      <c r="A203" s="198"/>
      <c r="B203" s="108" t="s">
        <v>165</v>
      </c>
      <c r="C203" s="105" t="s">
        <v>36</v>
      </c>
      <c r="D203" s="106" t="s">
        <v>96</v>
      </c>
      <c r="E203" s="106" t="s">
        <v>105</v>
      </c>
      <c r="F203" s="124" t="s">
        <v>206</v>
      </c>
      <c r="G203" s="106" t="s">
        <v>8</v>
      </c>
      <c r="H203" s="259"/>
      <c r="I203" s="255">
        <v>5700</v>
      </c>
      <c r="J203" s="255">
        <v>7500.3</v>
      </c>
      <c r="K203" s="176">
        <v>7371</v>
      </c>
      <c r="L203" s="260">
        <f t="shared" si="26"/>
        <v>98.27606895724172</v>
      </c>
    </row>
    <row r="204" spans="1:12" ht="47.25" hidden="1">
      <c r="A204" s="198"/>
      <c r="B204" s="108" t="s">
        <v>311</v>
      </c>
      <c r="C204" s="105" t="s">
        <v>36</v>
      </c>
      <c r="D204" s="106" t="s">
        <v>96</v>
      </c>
      <c r="E204" s="106" t="s">
        <v>105</v>
      </c>
      <c r="F204" s="124" t="s">
        <v>206</v>
      </c>
      <c r="G204" s="106" t="s">
        <v>15</v>
      </c>
      <c r="H204" s="259"/>
      <c r="I204" s="255">
        <v>0</v>
      </c>
      <c r="J204" s="255">
        <v>0</v>
      </c>
      <c r="K204" s="176">
        <v>0</v>
      </c>
      <c r="L204" s="260" t="e">
        <f t="shared" si="26"/>
        <v>#DIV/0!</v>
      </c>
    </row>
    <row r="205" spans="1:12" ht="38.25" customHeight="1">
      <c r="A205" s="198"/>
      <c r="B205" s="108" t="s">
        <v>376</v>
      </c>
      <c r="C205" s="105" t="s">
        <v>36</v>
      </c>
      <c r="D205" s="106" t="s">
        <v>96</v>
      </c>
      <c r="E205" s="106" t="s">
        <v>105</v>
      </c>
      <c r="F205" s="124" t="s">
        <v>377</v>
      </c>
      <c r="G205" s="106"/>
      <c r="H205" s="259"/>
      <c r="I205" s="255">
        <f aca="true" t="shared" si="27" ref="I205:K206">I206</f>
        <v>0</v>
      </c>
      <c r="J205" s="255">
        <f t="shared" si="27"/>
        <v>345</v>
      </c>
      <c r="K205" s="176">
        <f t="shared" si="27"/>
        <v>275.29</v>
      </c>
      <c r="L205" s="260">
        <f t="shared" si="26"/>
        <v>79.79420289855072</v>
      </c>
    </row>
    <row r="206" spans="1:12" s="1" customFormat="1" ht="19.5" customHeight="1">
      <c r="A206" s="294"/>
      <c r="B206" s="253" t="s">
        <v>374</v>
      </c>
      <c r="C206" s="23" t="s">
        <v>36</v>
      </c>
      <c r="D206" s="296" t="s">
        <v>96</v>
      </c>
      <c r="E206" s="296" t="s">
        <v>105</v>
      </c>
      <c r="F206" s="2" t="s">
        <v>375</v>
      </c>
      <c r="G206" s="296"/>
      <c r="H206" s="396"/>
      <c r="I206" s="255">
        <f t="shared" si="27"/>
        <v>0</v>
      </c>
      <c r="J206" s="255">
        <f t="shared" si="27"/>
        <v>345</v>
      </c>
      <c r="K206" s="255">
        <f t="shared" si="27"/>
        <v>275.29</v>
      </c>
      <c r="L206" s="252">
        <f t="shared" si="26"/>
        <v>79.79420289855072</v>
      </c>
    </row>
    <row r="207" spans="1:12" s="1" customFormat="1" ht="50.25" customHeight="1">
      <c r="A207" s="294"/>
      <c r="B207" s="253" t="s">
        <v>165</v>
      </c>
      <c r="C207" s="23" t="s">
        <v>36</v>
      </c>
      <c r="D207" s="296" t="s">
        <v>96</v>
      </c>
      <c r="E207" s="296" t="s">
        <v>105</v>
      </c>
      <c r="F207" s="2" t="s">
        <v>375</v>
      </c>
      <c r="G207" s="296" t="s">
        <v>8</v>
      </c>
      <c r="H207" s="396"/>
      <c r="I207" s="255">
        <v>0</v>
      </c>
      <c r="J207" s="255">
        <v>345</v>
      </c>
      <c r="K207" s="255">
        <v>275.29</v>
      </c>
      <c r="L207" s="252">
        <f t="shared" si="26"/>
        <v>79.79420289855072</v>
      </c>
    </row>
    <row r="208" spans="1:12" ht="37.5" customHeight="1">
      <c r="A208" s="198"/>
      <c r="B208" s="108" t="s">
        <v>207</v>
      </c>
      <c r="C208" s="121" t="s">
        <v>36</v>
      </c>
      <c r="D208" s="124" t="s">
        <v>96</v>
      </c>
      <c r="E208" s="124" t="s">
        <v>105</v>
      </c>
      <c r="F208" s="124" t="s">
        <v>208</v>
      </c>
      <c r="G208" s="106"/>
      <c r="H208" s="259"/>
      <c r="I208" s="255">
        <f aca="true" t="shared" si="28" ref="I208:K209">I209</f>
        <v>20</v>
      </c>
      <c r="J208" s="255">
        <f t="shared" si="28"/>
        <v>22</v>
      </c>
      <c r="K208" s="176">
        <f t="shared" si="28"/>
        <v>20.5686</v>
      </c>
      <c r="L208" s="260">
        <f t="shared" si="26"/>
        <v>93.49363636363637</v>
      </c>
    </row>
    <row r="209" spans="1:12" ht="28.5" customHeight="1">
      <c r="A209" s="198"/>
      <c r="B209" s="108" t="s">
        <v>124</v>
      </c>
      <c r="C209" s="121" t="s">
        <v>36</v>
      </c>
      <c r="D209" s="124" t="s">
        <v>96</v>
      </c>
      <c r="E209" s="124" t="s">
        <v>105</v>
      </c>
      <c r="F209" s="124" t="s">
        <v>209</v>
      </c>
      <c r="G209" s="106"/>
      <c r="H209" s="259"/>
      <c r="I209" s="255">
        <f t="shared" si="28"/>
        <v>20</v>
      </c>
      <c r="J209" s="255">
        <f t="shared" si="28"/>
        <v>22</v>
      </c>
      <c r="K209" s="176">
        <f t="shared" si="28"/>
        <v>20.5686</v>
      </c>
      <c r="L209" s="260">
        <f t="shared" si="26"/>
        <v>93.49363636363637</v>
      </c>
    </row>
    <row r="210" spans="1:12" ht="47.25">
      <c r="A210" s="198"/>
      <c r="B210" s="108" t="s">
        <v>165</v>
      </c>
      <c r="C210" s="92">
        <v>992</v>
      </c>
      <c r="D210" s="124" t="s">
        <v>96</v>
      </c>
      <c r="E210" s="124" t="s">
        <v>105</v>
      </c>
      <c r="F210" s="124" t="s">
        <v>209</v>
      </c>
      <c r="G210" s="124" t="s">
        <v>8</v>
      </c>
      <c r="H210" s="259"/>
      <c r="I210" s="255">
        <v>20</v>
      </c>
      <c r="J210" s="255">
        <v>22</v>
      </c>
      <c r="K210" s="176">
        <v>20.5686</v>
      </c>
      <c r="L210" s="260">
        <f t="shared" si="26"/>
        <v>93.49363636363637</v>
      </c>
    </row>
    <row r="211" spans="1:12" ht="38.25" customHeight="1">
      <c r="A211" s="198"/>
      <c r="B211" s="108" t="s">
        <v>210</v>
      </c>
      <c r="C211" s="92">
        <v>992</v>
      </c>
      <c r="D211" s="124" t="s">
        <v>96</v>
      </c>
      <c r="E211" s="124" t="s">
        <v>105</v>
      </c>
      <c r="F211" s="124" t="s">
        <v>211</v>
      </c>
      <c r="G211" s="106"/>
      <c r="H211" s="259"/>
      <c r="I211" s="255">
        <f>I212+I214+I216+I218</f>
        <v>15</v>
      </c>
      <c r="J211" s="255">
        <f>J212+J214+J216+J218</f>
        <v>9446.2</v>
      </c>
      <c r="K211" s="176">
        <f>K212+K214+K216+K218</f>
        <v>9213.2</v>
      </c>
      <c r="L211" s="260">
        <f t="shared" si="26"/>
        <v>97.53339967394297</v>
      </c>
    </row>
    <row r="212" spans="1:12" ht="27.75" customHeight="1">
      <c r="A212" s="198"/>
      <c r="B212" s="104" t="s">
        <v>212</v>
      </c>
      <c r="C212" s="92">
        <v>992</v>
      </c>
      <c r="D212" s="124" t="s">
        <v>96</v>
      </c>
      <c r="E212" s="124" t="s">
        <v>105</v>
      </c>
      <c r="F212" s="124" t="s">
        <v>213</v>
      </c>
      <c r="G212" s="106"/>
      <c r="H212" s="259"/>
      <c r="I212" s="255">
        <f>I213+I221</f>
        <v>15</v>
      </c>
      <c r="J212" s="255">
        <f>J213</f>
        <v>2828.6</v>
      </c>
      <c r="K212" s="176">
        <f>K213</f>
        <v>2595.6</v>
      </c>
      <c r="L212" s="260">
        <f t="shared" si="26"/>
        <v>91.76270946758113</v>
      </c>
    </row>
    <row r="213" spans="1:12" ht="47.25">
      <c r="A213" s="198"/>
      <c r="B213" s="108" t="s">
        <v>214</v>
      </c>
      <c r="C213" s="92">
        <v>992</v>
      </c>
      <c r="D213" s="124" t="s">
        <v>96</v>
      </c>
      <c r="E213" s="124" t="s">
        <v>105</v>
      </c>
      <c r="F213" s="124" t="s">
        <v>213</v>
      </c>
      <c r="G213" s="124" t="s">
        <v>8</v>
      </c>
      <c r="H213" s="259"/>
      <c r="I213" s="255">
        <v>15</v>
      </c>
      <c r="J213" s="255">
        <v>2828.6</v>
      </c>
      <c r="K213" s="176">
        <v>2595.6</v>
      </c>
      <c r="L213" s="260">
        <f t="shared" si="26"/>
        <v>91.76270946758113</v>
      </c>
    </row>
    <row r="214" spans="1:12" ht="40.5" customHeight="1">
      <c r="A214" s="198"/>
      <c r="B214" s="108" t="s">
        <v>583</v>
      </c>
      <c r="C214" s="92">
        <v>992</v>
      </c>
      <c r="D214" s="124" t="s">
        <v>96</v>
      </c>
      <c r="E214" s="124" t="s">
        <v>105</v>
      </c>
      <c r="F214" s="124" t="s">
        <v>582</v>
      </c>
      <c r="G214" s="124"/>
      <c r="H214" s="259"/>
      <c r="I214" s="255">
        <f>I215</f>
        <v>0</v>
      </c>
      <c r="J214" s="255">
        <f>J215</f>
        <v>2500</v>
      </c>
      <c r="K214" s="176">
        <f>K215</f>
        <v>2500</v>
      </c>
      <c r="L214" s="260">
        <f t="shared" si="26"/>
        <v>100</v>
      </c>
    </row>
    <row r="215" spans="1:12" ht="50.25" customHeight="1">
      <c r="A215" s="198"/>
      <c r="B215" s="108" t="s">
        <v>214</v>
      </c>
      <c r="C215" s="92">
        <v>992</v>
      </c>
      <c r="D215" s="124" t="s">
        <v>96</v>
      </c>
      <c r="E215" s="124" t="s">
        <v>105</v>
      </c>
      <c r="F215" s="124" t="s">
        <v>582</v>
      </c>
      <c r="G215" s="124" t="s">
        <v>8</v>
      </c>
      <c r="H215" s="259"/>
      <c r="I215" s="255">
        <v>0</v>
      </c>
      <c r="J215" s="255">
        <v>2500</v>
      </c>
      <c r="K215" s="176">
        <v>2500</v>
      </c>
      <c r="L215" s="260">
        <f t="shared" si="26"/>
        <v>100</v>
      </c>
    </row>
    <row r="216" spans="1:12" s="1" customFormat="1" ht="101.25" customHeight="1">
      <c r="A216" s="294"/>
      <c r="B216" s="253" t="s">
        <v>514</v>
      </c>
      <c r="C216" s="297">
        <v>992</v>
      </c>
      <c r="D216" s="2" t="s">
        <v>96</v>
      </c>
      <c r="E216" s="2" t="s">
        <v>105</v>
      </c>
      <c r="F216" s="2" t="s">
        <v>340</v>
      </c>
      <c r="G216" s="2"/>
      <c r="H216" s="396"/>
      <c r="I216" s="255">
        <f>I217</f>
        <v>0</v>
      </c>
      <c r="J216" s="255">
        <f>J217</f>
        <v>511.3</v>
      </c>
      <c r="K216" s="255">
        <f>K217</f>
        <v>511.3</v>
      </c>
      <c r="L216" s="252">
        <f t="shared" si="26"/>
        <v>100</v>
      </c>
    </row>
    <row r="217" spans="1:12" s="1" customFormat="1" ht="54" customHeight="1">
      <c r="A217" s="294"/>
      <c r="B217" s="253" t="s">
        <v>338</v>
      </c>
      <c r="C217" s="297">
        <v>992</v>
      </c>
      <c r="D217" s="2" t="s">
        <v>96</v>
      </c>
      <c r="E217" s="2" t="s">
        <v>105</v>
      </c>
      <c r="F217" s="2" t="s">
        <v>340</v>
      </c>
      <c r="G217" s="2" t="s">
        <v>8</v>
      </c>
      <c r="H217" s="396"/>
      <c r="I217" s="255">
        <v>0</v>
      </c>
      <c r="J217" s="255">
        <v>511.3</v>
      </c>
      <c r="K217" s="255">
        <v>511.3</v>
      </c>
      <c r="L217" s="252">
        <f t="shared" si="26"/>
        <v>100</v>
      </c>
    </row>
    <row r="218" spans="1:12" ht="42.75" customHeight="1">
      <c r="A218" s="198"/>
      <c r="B218" s="108" t="s">
        <v>585</v>
      </c>
      <c r="C218" s="92">
        <v>992</v>
      </c>
      <c r="D218" s="124" t="s">
        <v>96</v>
      </c>
      <c r="E218" s="124" t="s">
        <v>105</v>
      </c>
      <c r="F218" s="124" t="s">
        <v>584</v>
      </c>
      <c r="G218" s="124"/>
      <c r="H218" s="259"/>
      <c r="I218" s="255">
        <f>I219</f>
        <v>0</v>
      </c>
      <c r="J218" s="255">
        <f>J219</f>
        <v>3606.3</v>
      </c>
      <c r="K218" s="176">
        <f>K219</f>
        <v>3606.3</v>
      </c>
      <c r="L218" s="260">
        <f t="shared" si="26"/>
        <v>100</v>
      </c>
    </row>
    <row r="219" spans="1:12" ht="51" customHeight="1">
      <c r="A219" s="198"/>
      <c r="B219" s="108" t="s">
        <v>214</v>
      </c>
      <c r="C219" s="92">
        <v>992</v>
      </c>
      <c r="D219" s="124" t="s">
        <v>96</v>
      </c>
      <c r="E219" s="124" t="s">
        <v>105</v>
      </c>
      <c r="F219" s="124" t="s">
        <v>584</v>
      </c>
      <c r="G219" s="124" t="s">
        <v>8</v>
      </c>
      <c r="H219" s="259"/>
      <c r="I219" s="255">
        <v>0</v>
      </c>
      <c r="J219" s="255">
        <v>3606.3</v>
      </c>
      <c r="K219" s="255">
        <v>3606.3</v>
      </c>
      <c r="L219" s="260">
        <f t="shared" si="26"/>
        <v>100</v>
      </c>
    </row>
    <row r="220" spans="1:12" ht="53.25" customHeight="1" hidden="1">
      <c r="A220" s="198"/>
      <c r="B220" s="108" t="s">
        <v>165</v>
      </c>
      <c r="C220" s="92">
        <v>992</v>
      </c>
      <c r="D220" s="124" t="s">
        <v>96</v>
      </c>
      <c r="E220" s="124" t="s">
        <v>105</v>
      </c>
      <c r="F220" s="124" t="s">
        <v>341</v>
      </c>
      <c r="G220" s="124" t="s">
        <v>8</v>
      </c>
      <c r="H220" s="259"/>
      <c r="I220" s="255"/>
      <c r="J220" s="255"/>
      <c r="K220" s="176"/>
      <c r="L220" s="260" t="e">
        <f t="shared" si="26"/>
        <v>#DIV/0!</v>
      </c>
    </row>
    <row r="221" spans="1:12" ht="30.75" customHeight="1" hidden="1">
      <c r="A221" s="198"/>
      <c r="B221" s="108" t="s">
        <v>9</v>
      </c>
      <c r="C221" s="92">
        <v>992</v>
      </c>
      <c r="D221" s="124" t="s">
        <v>96</v>
      </c>
      <c r="E221" s="124" t="s">
        <v>105</v>
      </c>
      <c r="F221" s="124" t="s">
        <v>213</v>
      </c>
      <c r="G221" s="124" t="s">
        <v>10</v>
      </c>
      <c r="H221" s="259"/>
      <c r="I221" s="255">
        <v>0</v>
      </c>
      <c r="J221" s="255">
        <v>0</v>
      </c>
      <c r="K221" s="176">
        <v>0</v>
      </c>
      <c r="L221" s="260" t="e">
        <f>K221/J221*100</f>
        <v>#DIV/0!</v>
      </c>
    </row>
    <row r="222" spans="1:12" s="1" customFormat="1" ht="48.75" customHeight="1" hidden="1">
      <c r="A222" s="294"/>
      <c r="B222" s="253" t="s">
        <v>526</v>
      </c>
      <c r="C222" s="297">
        <v>992</v>
      </c>
      <c r="D222" s="2" t="s">
        <v>96</v>
      </c>
      <c r="E222" s="2" t="s">
        <v>105</v>
      </c>
      <c r="F222" s="2" t="s">
        <v>525</v>
      </c>
      <c r="G222" s="2"/>
      <c r="H222" s="396"/>
      <c r="I222" s="255">
        <f>I224</f>
        <v>0</v>
      </c>
      <c r="J222" s="255">
        <f>J224</f>
        <v>0</v>
      </c>
      <c r="K222" s="255">
        <f>K224</f>
        <v>0</v>
      </c>
      <c r="L222" s="252" t="e">
        <f t="shared" si="26"/>
        <v>#DIV/0!</v>
      </c>
    </row>
    <row r="223" spans="1:12" s="1" customFormat="1" ht="54.75" customHeight="1" hidden="1">
      <c r="A223" s="294"/>
      <c r="B223" s="253" t="s">
        <v>524</v>
      </c>
      <c r="C223" s="297">
        <v>992</v>
      </c>
      <c r="D223" s="2" t="s">
        <v>96</v>
      </c>
      <c r="E223" s="2" t="s">
        <v>105</v>
      </c>
      <c r="F223" s="2" t="s">
        <v>523</v>
      </c>
      <c r="G223" s="2"/>
      <c r="H223" s="396"/>
      <c r="I223" s="255">
        <f>I224</f>
        <v>0</v>
      </c>
      <c r="J223" s="255">
        <f>J224</f>
        <v>0</v>
      </c>
      <c r="K223" s="255">
        <f>K224</f>
        <v>0</v>
      </c>
      <c r="L223" s="252" t="e">
        <f>K223/J223*100</f>
        <v>#DIV/0!</v>
      </c>
    </row>
    <row r="224" spans="1:12" s="1" customFormat="1" ht="2.25" customHeight="1">
      <c r="A224" s="294"/>
      <c r="B224" s="253" t="s">
        <v>214</v>
      </c>
      <c r="C224" s="297">
        <v>992</v>
      </c>
      <c r="D224" s="2" t="s">
        <v>96</v>
      </c>
      <c r="E224" s="2" t="s">
        <v>105</v>
      </c>
      <c r="F224" s="2" t="s">
        <v>523</v>
      </c>
      <c r="G224" s="2" t="s">
        <v>8</v>
      </c>
      <c r="H224" s="396"/>
      <c r="I224" s="255">
        <v>0</v>
      </c>
      <c r="J224" s="255">
        <v>0</v>
      </c>
      <c r="K224" s="255">
        <v>0</v>
      </c>
      <c r="L224" s="252" t="e">
        <f t="shared" si="26"/>
        <v>#DIV/0!</v>
      </c>
    </row>
    <row r="225" spans="1:12" s="1" customFormat="1" ht="69.75" customHeight="1">
      <c r="A225" s="294"/>
      <c r="B225" s="253" t="s">
        <v>499</v>
      </c>
      <c r="C225" s="297">
        <v>992</v>
      </c>
      <c r="D225" s="2" t="s">
        <v>96</v>
      </c>
      <c r="E225" s="2" t="s">
        <v>105</v>
      </c>
      <c r="F225" s="2" t="s">
        <v>306</v>
      </c>
      <c r="G225" s="2"/>
      <c r="H225" s="396"/>
      <c r="I225" s="255">
        <f>I226</f>
        <v>0</v>
      </c>
      <c r="J225" s="255">
        <f>J226</f>
        <v>17</v>
      </c>
      <c r="K225" s="255">
        <f>K226</f>
        <v>17</v>
      </c>
      <c r="L225" s="252">
        <f aca="true" t="shared" si="29" ref="L225:L232">K225/J225*100</f>
        <v>100</v>
      </c>
    </row>
    <row r="226" spans="1:12" s="1" customFormat="1" ht="40.5" customHeight="1">
      <c r="A226" s="294"/>
      <c r="B226" s="253" t="s">
        <v>298</v>
      </c>
      <c r="C226" s="297">
        <v>992</v>
      </c>
      <c r="D226" s="2" t="s">
        <v>96</v>
      </c>
      <c r="E226" s="2" t="s">
        <v>105</v>
      </c>
      <c r="F226" s="2" t="s">
        <v>307</v>
      </c>
      <c r="G226" s="2"/>
      <c r="H226" s="396"/>
      <c r="I226" s="255">
        <f>I227+I230</f>
        <v>0</v>
      </c>
      <c r="J226" s="255">
        <f>J227+J230</f>
        <v>17</v>
      </c>
      <c r="K226" s="255">
        <f>K227+K230</f>
        <v>17</v>
      </c>
      <c r="L226" s="252">
        <f t="shared" si="29"/>
        <v>100</v>
      </c>
    </row>
    <row r="227" spans="1:12" s="1" customFormat="1" ht="38.25" customHeight="1">
      <c r="A227" s="294"/>
      <c r="B227" s="253" t="s">
        <v>348</v>
      </c>
      <c r="C227" s="297">
        <v>992</v>
      </c>
      <c r="D227" s="2" t="s">
        <v>96</v>
      </c>
      <c r="E227" s="2" t="s">
        <v>105</v>
      </c>
      <c r="F227" s="2" t="s">
        <v>308</v>
      </c>
      <c r="G227" s="2"/>
      <c r="H227" s="396"/>
      <c r="I227" s="255">
        <f aca="true" t="shared" si="30" ref="I227:K228">I228</f>
        <v>0</v>
      </c>
      <c r="J227" s="255">
        <f t="shared" si="30"/>
        <v>17</v>
      </c>
      <c r="K227" s="255">
        <f t="shared" si="30"/>
        <v>17</v>
      </c>
      <c r="L227" s="252">
        <f t="shared" si="29"/>
        <v>100</v>
      </c>
    </row>
    <row r="228" spans="1:12" s="1" customFormat="1" ht="56.25" customHeight="1">
      <c r="A228" s="294"/>
      <c r="B228" s="253" t="s">
        <v>339</v>
      </c>
      <c r="C228" s="297">
        <v>992</v>
      </c>
      <c r="D228" s="2" t="s">
        <v>96</v>
      </c>
      <c r="E228" s="2" t="s">
        <v>105</v>
      </c>
      <c r="F228" s="2" t="s">
        <v>341</v>
      </c>
      <c r="G228" s="2"/>
      <c r="H228" s="396"/>
      <c r="I228" s="255">
        <f t="shared" si="30"/>
        <v>0</v>
      </c>
      <c r="J228" s="255">
        <f t="shared" si="30"/>
        <v>17</v>
      </c>
      <c r="K228" s="255">
        <f t="shared" si="30"/>
        <v>17</v>
      </c>
      <c r="L228" s="252">
        <f t="shared" si="29"/>
        <v>100</v>
      </c>
    </row>
    <row r="229" spans="1:12" s="1" customFormat="1" ht="55.5" customHeight="1">
      <c r="A229" s="294"/>
      <c r="B229" s="253" t="s">
        <v>165</v>
      </c>
      <c r="C229" s="297">
        <v>992</v>
      </c>
      <c r="D229" s="2" t="s">
        <v>96</v>
      </c>
      <c r="E229" s="2" t="s">
        <v>105</v>
      </c>
      <c r="F229" s="2" t="s">
        <v>341</v>
      </c>
      <c r="G229" s="2" t="s">
        <v>8</v>
      </c>
      <c r="H229" s="396"/>
      <c r="I229" s="255">
        <v>0</v>
      </c>
      <c r="J229" s="255">
        <v>17</v>
      </c>
      <c r="K229" s="255">
        <v>17</v>
      </c>
      <c r="L229" s="252">
        <f t="shared" si="29"/>
        <v>100</v>
      </c>
    </row>
    <row r="230" spans="1:12" ht="39" customHeight="1" hidden="1">
      <c r="A230" s="198"/>
      <c r="B230" s="108" t="s">
        <v>538</v>
      </c>
      <c r="C230" s="92">
        <v>992</v>
      </c>
      <c r="D230" s="124" t="s">
        <v>96</v>
      </c>
      <c r="E230" s="124" t="s">
        <v>105</v>
      </c>
      <c r="F230" s="124" t="s">
        <v>528</v>
      </c>
      <c r="G230" s="124"/>
      <c r="H230" s="259"/>
      <c r="I230" s="255">
        <f aca="true" t="shared" si="31" ref="I230:K231">I231</f>
        <v>0</v>
      </c>
      <c r="J230" s="255">
        <f t="shared" si="31"/>
        <v>0</v>
      </c>
      <c r="K230" s="176">
        <f t="shared" si="31"/>
        <v>0</v>
      </c>
      <c r="L230" s="260" t="e">
        <f t="shared" si="29"/>
        <v>#DIV/0!</v>
      </c>
    </row>
    <row r="231" spans="1:12" ht="35.25" customHeight="1" hidden="1">
      <c r="A231" s="198"/>
      <c r="B231" s="108" t="s">
        <v>537</v>
      </c>
      <c r="C231" s="92">
        <v>992</v>
      </c>
      <c r="D231" s="124" t="s">
        <v>96</v>
      </c>
      <c r="E231" s="124" t="s">
        <v>105</v>
      </c>
      <c r="F231" s="124" t="s">
        <v>527</v>
      </c>
      <c r="G231" s="124"/>
      <c r="H231" s="259"/>
      <c r="I231" s="255">
        <f t="shared" si="31"/>
        <v>0</v>
      </c>
      <c r="J231" s="255">
        <f t="shared" si="31"/>
        <v>0</v>
      </c>
      <c r="K231" s="176">
        <f t="shared" si="31"/>
        <v>0</v>
      </c>
      <c r="L231" s="260" t="e">
        <f t="shared" si="29"/>
        <v>#DIV/0!</v>
      </c>
    </row>
    <row r="232" spans="1:12" ht="46.5" customHeight="1" hidden="1">
      <c r="A232" s="198"/>
      <c r="B232" s="108" t="s">
        <v>165</v>
      </c>
      <c r="C232" s="92">
        <v>992</v>
      </c>
      <c r="D232" s="124" t="s">
        <v>96</v>
      </c>
      <c r="E232" s="124" t="s">
        <v>105</v>
      </c>
      <c r="F232" s="124" t="s">
        <v>527</v>
      </c>
      <c r="G232" s="124" t="s">
        <v>8</v>
      </c>
      <c r="H232" s="259"/>
      <c r="I232" s="255">
        <v>0</v>
      </c>
      <c r="J232" s="255">
        <v>0</v>
      </c>
      <c r="K232" s="176">
        <v>0</v>
      </c>
      <c r="L232" s="260" t="e">
        <f t="shared" si="29"/>
        <v>#DIV/0!</v>
      </c>
    </row>
    <row r="233" spans="1:12" ht="34.5" customHeight="1">
      <c r="A233" s="198"/>
      <c r="B233" s="200" t="s">
        <v>125</v>
      </c>
      <c r="C233" s="122" t="s">
        <v>36</v>
      </c>
      <c r="D233" s="182" t="s">
        <v>96</v>
      </c>
      <c r="E233" s="182" t="s">
        <v>96</v>
      </c>
      <c r="F233" s="182"/>
      <c r="G233" s="182"/>
      <c r="H233" s="391"/>
      <c r="I233" s="254">
        <f>I234</f>
        <v>18168.7</v>
      </c>
      <c r="J233" s="254">
        <f>J234</f>
        <v>23705.1</v>
      </c>
      <c r="K233" s="262">
        <f>K234</f>
        <v>23705.1</v>
      </c>
      <c r="L233" s="386">
        <f t="shared" si="26"/>
        <v>100</v>
      </c>
    </row>
    <row r="234" spans="1:12" ht="86.25" customHeight="1">
      <c r="A234" s="198"/>
      <c r="B234" s="123" t="s">
        <v>198</v>
      </c>
      <c r="C234" s="105" t="s">
        <v>36</v>
      </c>
      <c r="D234" s="106" t="s">
        <v>96</v>
      </c>
      <c r="E234" s="106" t="s">
        <v>96</v>
      </c>
      <c r="F234" s="124" t="s">
        <v>194</v>
      </c>
      <c r="G234" s="106"/>
      <c r="H234" s="259"/>
      <c r="I234" s="255">
        <f>I238+I239+I241+I240</f>
        <v>18168.7</v>
      </c>
      <c r="J234" s="255">
        <f>J238+J239+J241+J240</f>
        <v>23705.1</v>
      </c>
      <c r="K234" s="176">
        <f>K238+K239+K241+K240</f>
        <v>23705.1</v>
      </c>
      <c r="L234" s="260">
        <f t="shared" si="26"/>
        <v>100</v>
      </c>
    </row>
    <row r="235" spans="1:12" ht="41.25" customHeight="1">
      <c r="A235" s="198"/>
      <c r="B235" s="123" t="s">
        <v>298</v>
      </c>
      <c r="C235" s="105" t="s">
        <v>36</v>
      </c>
      <c r="D235" s="106" t="s">
        <v>96</v>
      </c>
      <c r="E235" s="106" t="s">
        <v>96</v>
      </c>
      <c r="F235" s="124" t="s">
        <v>199</v>
      </c>
      <c r="G235" s="106"/>
      <c r="H235" s="259"/>
      <c r="I235" s="255">
        <f aca="true" t="shared" si="32" ref="I235:K236">I236</f>
        <v>18168.7</v>
      </c>
      <c r="J235" s="255">
        <f t="shared" si="32"/>
        <v>23705.1</v>
      </c>
      <c r="K235" s="176">
        <f t="shared" si="32"/>
        <v>23705.1</v>
      </c>
      <c r="L235" s="260">
        <f t="shared" si="26"/>
        <v>100</v>
      </c>
    </row>
    <row r="236" spans="1:12" ht="37.5" customHeight="1">
      <c r="A236" s="198"/>
      <c r="B236" s="123" t="s">
        <v>215</v>
      </c>
      <c r="C236" s="105" t="s">
        <v>36</v>
      </c>
      <c r="D236" s="106" t="s">
        <v>96</v>
      </c>
      <c r="E236" s="106" t="s">
        <v>96</v>
      </c>
      <c r="F236" s="124" t="s">
        <v>216</v>
      </c>
      <c r="G236" s="106"/>
      <c r="H236" s="259"/>
      <c r="I236" s="255">
        <f t="shared" si="32"/>
        <v>18168.7</v>
      </c>
      <c r="J236" s="255">
        <f t="shared" si="32"/>
        <v>23705.1</v>
      </c>
      <c r="K236" s="176">
        <f t="shared" si="32"/>
        <v>23705.1</v>
      </c>
      <c r="L236" s="260">
        <f t="shared" si="26"/>
        <v>100</v>
      </c>
    </row>
    <row r="237" spans="1:12" ht="47.25">
      <c r="A237" s="198"/>
      <c r="B237" s="123" t="s">
        <v>500</v>
      </c>
      <c r="C237" s="105" t="s">
        <v>36</v>
      </c>
      <c r="D237" s="106" t="s">
        <v>96</v>
      </c>
      <c r="E237" s="106" t="s">
        <v>96</v>
      </c>
      <c r="F237" s="124" t="s">
        <v>217</v>
      </c>
      <c r="G237" s="106"/>
      <c r="H237" s="259"/>
      <c r="I237" s="255">
        <f>I238+I239+I241+I240</f>
        <v>18168.7</v>
      </c>
      <c r="J237" s="255">
        <f>J238+J239+J241+J240</f>
        <v>23705.1</v>
      </c>
      <c r="K237" s="176">
        <f>K238+K239+K241+K240</f>
        <v>23705.1</v>
      </c>
      <c r="L237" s="260">
        <f t="shared" si="26"/>
        <v>100</v>
      </c>
    </row>
    <row r="238" spans="1:12" ht="94.5" hidden="1">
      <c r="A238" s="198"/>
      <c r="B238" s="397" t="s">
        <v>5</v>
      </c>
      <c r="C238" s="121" t="s">
        <v>36</v>
      </c>
      <c r="D238" s="124" t="s">
        <v>96</v>
      </c>
      <c r="E238" s="124" t="s">
        <v>96</v>
      </c>
      <c r="F238" s="124" t="s">
        <v>217</v>
      </c>
      <c r="G238" s="124" t="s">
        <v>6</v>
      </c>
      <c r="H238" s="259"/>
      <c r="I238" s="255">
        <v>0</v>
      </c>
      <c r="J238" s="255">
        <v>0</v>
      </c>
      <c r="K238" s="176">
        <v>0</v>
      </c>
      <c r="L238" s="260" t="e">
        <f t="shared" si="26"/>
        <v>#DIV/0!</v>
      </c>
    </row>
    <row r="239" spans="1:12" ht="47.25" hidden="1">
      <c r="A239" s="198"/>
      <c r="B239" s="108" t="s">
        <v>165</v>
      </c>
      <c r="C239" s="121" t="s">
        <v>36</v>
      </c>
      <c r="D239" s="124" t="s">
        <v>96</v>
      </c>
      <c r="E239" s="124" t="s">
        <v>96</v>
      </c>
      <c r="F239" s="124" t="s">
        <v>217</v>
      </c>
      <c r="G239" s="124" t="s">
        <v>8</v>
      </c>
      <c r="H239" s="259"/>
      <c r="I239" s="255">
        <v>0</v>
      </c>
      <c r="J239" s="255">
        <v>0</v>
      </c>
      <c r="K239" s="176">
        <v>0</v>
      </c>
      <c r="L239" s="260" t="e">
        <f t="shared" si="26"/>
        <v>#DIV/0!</v>
      </c>
    </row>
    <row r="240" spans="1:12" ht="47.25" customHeight="1">
      <c r="A240" s="198"/>
      <c r="B240" s="108" t="s">
        <v>16</v>
      </c>
      <c r="C240" s="121" t="s">
        <v>36</v>
      </c>
      <c r="D240" s="124" t="s">
        <v>96</v>
      </c>
      <c r="E240" s="124" t="s">
        <v>96</v>
      </c>
      <c r="F240" s="124" t="s">
        <v>217</v>
      </c>
      <c r="G240" s="124" t="s">
        <v>17</v>
      </c>
      <c r="H240" s="259"/>
      <c r="I240" s="255">
        <v>18168.7</v>
      </c>
      <c r="J240" s="255">
        <v>23705.1</v>
      </c>
      <c r="K240" s="176">
        <v>23705.1</v>
      </c>
      <c r="L240" s="260">
        <f>K240/J240*100</f>
        <v>100</v>
      </c>
    </row>
    <row r="241" spans="1:12" ht="15.75" hidden="1">
      <c r="A241" s="198"/>
      <c r="B241" s="123" t="s">
        <v>9</v>
      </c>
      <c r="C241" s="121" t="s">
        <v>36</v>
      </c>
      <c r="D241" s="124" t="s">
        <v>96</v>
      </c>
      <c r="E241" s="124" t="s">
        <v>96</v>
      </c>
      <c r="F241" s="124" t="s">
        <v>217</v>
      </c>
      <c r="G241" s="124" t="s">
        <v>10</v>
      </c>
      <c r="H241" s="259"/>
      <c r="I241" s="255">
        <v>0</v>
      </c>
      <c r="J241" s="255">
        <v>0</v>
      </c>
      <c r="K241" s="176">
        <v>0</v>
      </c>
      <c r="L241" s="260" t="e">
        <f>K241/J241*100</f>
        <v>#DIV/0!</v>
      </c>
    </row>
    <row r="242" spans="1:12" ht="22.5" customHeight="1">
      <c r="A242" s="198"/>
      <c r="B242" s="200" t="s">
        <v>95</v>
      </c>
      <c r="C242" s="122" t="s">
        <v>36</v>
      </c>
      <c r="D242" s="182" t="s">
        <v>97</v>
      </c>
      <c r="E242" s="182"/>
      <c r="F242" s="182"/>
      <c r="G242" s="182"/>
      <c r="H242" s="391"/>
      <c r="I242" s="254">
        <f>I249+I243</f>
        <v>156.2</v>
      </c>
      <c r="J242" s="254">
        <f>J249+J243</f>
        <v>239.7</v>
      </c>
      <c r="K242" s="254">
        <f>K249+K243</f>
        <v>237.5</v>
      </c>
      <c r="L242" s="386">
        <f>K242/J242*100</f>
        <v>99.08218606591574</v>
      </c>
    </row>
    <row r="243" spans="1:12" ht="51.75" customHeight="1">
      <c r="A243" s="198"/>
      <c r="B243" s="267" t="s">
        <v>586</v>
      </c>
      <c r="C243" s="122" t="s">
        <v>36</v>
      </c>
      <c r="D243" s="182" t="s">
        <v>97</v>
      </c>
      <c r="E243" s="182" t="s">
        <v>96</v>
      </c>
      <c r="F243" s="182"/>
      <c r="G243" s="182"/>
      <c r="H243" s="391"/>
      <c r="I243" s="254">
        <f aca="true" t="shared" si="33" ref="I243:K247">I244</f>
        <v>0</v>
      </c>
      <c r="J243" s="254">
        <f t="shared" si="33"/>
        <v>39.7</v>
      </c>
      <c r="K243" s="254">
        <f t="shared" si="33"/>
        <v>37.5</v>
      </c>
      <c r="L243" s="386">
        <f aca="true" t="shared" si="34" ref="L243:L248">K243/J243*100</f>
        <v>94.45843828715364</v>
      </c>
    </row>
    <row r="244" spans="1:12" ht="56.25" customHeight="1">
      <c r="A244" s="198"/>
      <c r="B244" s="126" t="s">
        <v>144</v>
      </c>
      <c r="C244" s="121" t="s">
        <v>36</v>
      </c>
      <c r="D244" s="124" t="s">
        <v>97</v>
      </c>
      <c r="E244" s="124" t="s">
        <v>96</v>
      </c>
      <c r="F244" s="124" t="s">
        <v>145</v>
      </c>
      <c r="G244" s="182"/>
      <c r="H244" s="391"/>
      <c r="I244" s="255">
        <f t="shared" si="33"/>
        <v>0</v>
      </c>
      <c r="J244" s="255">
        <f t="shared" si="33"/>
        <v>39.7</v>
      </c>
      <c r="K244" s="255">
        <f t="shared" si="33"/>
        <v>37.5</v>
      </c>
      <c r="L244" s="260">
        <f t="shared" si="34"/>
        <v>94.45843828715364</v>
      </c>
    </row>
    <row r="245" spans="1:12" ht="39" customHeight="1">
      <c r="A245" s="198"/>
      <c r="B245" s="203" t="s">
        <v>298</v>
      </c>
      <c r="C245" s="121" t="s">
        <v>36</v>
      </c>
      <c r="D245" s="124" t="s">
        <v>97</v>
      </c>
      <c r="E245" s="124" t="s">
        <v>96</v>
      </c>
      <c r="F245" s="124" t="s">
        <v>146</v>
      </c>
      <c r="G245" s="182"/>
      <c r="H245" s="391"/>
      <c r="I245" s="255">
        <f t="shared" si="33"/>
        <v>0</v>
      </c>
      <c r="J245" s="255">
        <f t="shared" si="33"/>
        <v>39.7</v>
      </c>
      <c r="K245" s="176">
        <f t="shared" si="33"/>
        <v>37.5</v>
      </c>
      <c r="L245" s="260">
        <f t="shared" si="34"/>
        <v>94.45843828715364</v>
      </c>
    </row>
    <row r="246" spans="1:12" ht="38.25" customHeight="1">
      <c r="A246" s="198"/>
      <c r="B246" s="203" t="s">
        <v>7</v>
      </c>
      <c r="C246" s="121" t="s">
        <v>36</v>
      </c>
      <c r="D246" s="124" t="s">
        <v>97</v>
      </c>
      <c r="E246" s="124" t="s">
        <v>96</v>
      </c>
      <c r="F246" s="124" t="s">
        <v>150</v>
      </c>
      <c r="G246" s="182"/>
      <c r="H246" s="391"/>
      <c r="I246" s="255">
        <f t="shared" si="33"/>
        <v>0</v>
      </c>
      <c r="J246" s="255">
        <f t="shared" si="33"/>
        <v>39.7</v>
      </c>
      <c r="K246" s="176">
        <f t="shared" si="33"/>
        <v>37.5</v>
      </c>
      <c r="L246" s="260">
        <f t="shared" si="34"/>
        <v>94.45843828715364</v>
      </c>
    </row>
    <row r="247" spans="1:12" ht="37.5" customHeight="1">
      <c r="A247" s="198"/>
      <c r="B247" s="203" t="s">
        <v>4</v>
      </c>
      <c r="C247" s="121" t="s">
        <v>36</v>
      </c>
      <c r="D247" s="124" t="s">
        <v>97</v>
      </c>
      <c r="E247" s="124" t="s">
        <v>96</v>
      </c>
      <c r="F247" s="124" t="s">
        <v>151</v>
      </c>
      <c r="G247" s="182"/>
      <c r="H247" s="391"/>
      <c r="I247" s="255">
        <f t="shared" si="33"/>
        <v>0</v>
      </c>
      <c r="J247" s="255">
        <f t="shared" si="33"/>
        <v>39.7</v>
      </c>
      <c r="K247" s="176">
        <f t="shared" si="33"/>
        <v>37.5</v>
      </c>
      <c r="L247" s="260">
        <f t="shared" si="34"/>
        <v>94.45843828715364</v>
      </c>
    </row>
    <row r="248" spans="1:12" ht="52.5" customHeight="1">
      <c r="A248" s="198"/>
      <c r="B248" s="291" t="s">
        <v>214</v>
      </c>
      <c r="C248" s="121" t="s">
        <v>36</v>
      </c>
      <c r="D248" s="124" t="s">
        <v>97</v>
      </c>
      <c r="E248" s="124" t="s">
        <v>96</v>
      </c>
      <c r="F248" s="124" t="s">
        <v>151</v>
      </c>
      <c r="G248" s="124" t="s">
        <v>8</v>
      </c>
      <c r="H248" s="391"/>
      <c r="I248" s="255">
        <v>0</v>
      </c>
      <c r="J248" s="255">
        <v>39.7</v>
      </c>
      <c r="K248" s="176">
        <v>37.5</v>
      </c>
      <c r="L248" s="260">
        <f t="shared" si="34"/>
        <v>94.45843828715364</v>
      </c>
    </row>
    <row r="249" spans="1:12" ht="24" customHeight="1">
      <c r="A249" s="198"/>
      <c r="B249" s="200" t="s">
        <v>313</v>
      </c>
      <c r="C249" s="122" t="s">
        <v>36</v>
      </c>
      <c r="D249" s="182" t="s">
        <v>97</v>
      </c>
      <c r="E249" s="182" t="s">
        <v>97</v>
      </c>
      <c r="F249" s="182"/>
      <c r="G249" s="182"/>
      <c r="H249" s="391"/>
      <c r="I249" s="254">
        <f aca="true" t="shared" si="35" ref="I249:K251">I250</f>
        <v>156.2</v>
      </c>
      <c r="J249" s="254">
        <f t="shared" si="35"/>
        <v>200</v>
      </c>
      <c r="K249" s="262">
        <f t="shared" si="35"/>
        <v>200</v>
      </c>
      <c r="L249" s="386">
        <f t="shared" si="26"/>
        <v>100</v>
      </c>
    </row>
    <row r="250" spans="1:12" ht="57" customHeight="1">
      <c r="A250" s="198"/>
      <c r="B250" s="123" t="s">
        <v>218</v>
      </c>
      <c r="C250" s="121" t="s">
        <v>36</v>
      </c>
      <c r="D250" s="124" t="s">
        <v>97</v>
      </c>
      <c r="E250" s="124" t="s">
        <v>97</v>
      </c>
      <c r="F250" s="124" t="s">
        <v>219</v>
      </c>
      <c r="G250" s="106"/>
      <c r="H250" s="259"/>
      <c r="I250" s="255">
        <f t="shared" si="35"/>
        <v>156.2</v>
      </c>
      <c r="J250" s="255">
        <f t="shared" si="35"/>
        <v>200</v>
      </c>
      <c r="K250" s="176">
        <f t="shared" si="35"/>
        <v>200</v>
      </c>
      <c r="L250" s="260">
        <f t="shared" si="26"/>
        <v>100</v>
      </c>
    </row>
    <row r="251" spans="1:12" ht="36" customHeight="1">
      <c r="A251" s="198"/>
      <c r="B251" s="398" t="s">
        <v>298</v>
      </c>
      <c r="C251" s="121" t="s">
        <v>36</v>
      </c>
      <c r="D251" s="124" t="s">
        <v>97</v>
      </c>
      <c r="E251" s="124" t="s">
        <v>97</v>
      </c>
      <c r="F251" s="124" t="s">
        <v>220</v>
      </c>
      <c r="G251" s="106"/>
      <c r="H251" s="259"/>
      <c r="I251" s="255">
        <f t="shared" si="35"/>
        <v>156.2</v>
      </c>
      <c r="J251" s="255">
        <f t="shared" si="35"/>
        <v>200</v>
      </c>
      <c r="K251" s="176">
        <f t="shared" si="35"/>
        <v>200</v>
      </c>
      <c r="L251" s="260">
        <f t="shared" si="26"/>
        <v>100</v>
      </c>
    </row>
    <row r="252" spans="1:12" ht="72" customHeight="1">
      <c r="A252" s="198"/>
      <c r="B252" s="108" t="s">
        <v>221</v>
      </c>
      <c r="C252" s="121" t="s">
        <v>36</v>
      </c>
      <c r="D252" s="124" t="s">
        <v>97</v>
      </c>
      <c r="E252" s="124" t="s">
        <v>97</v>
      </c>
      <c r="F252" s="124" t="s">
        <v>222</v>
      </c>
      <c r="G252" s="124"/>
      <c r="H252" s="259"/>
      <c r="I252" s="255">
        <f>I254</f>
        <v>156.2</v>
      </c>
      <c r="J252" s="255">
        <f>J254</f>
        <v>200</v>
      </c>
      <c r="K252" s="176">
        <f>K254</f>
        <v>200</v>
      </c>
      <c r="L252" s="260">
        <f t="shared" si="26"/>
        <v>100</v>
      </c>
    </row>
    <row r="253" spans="1:12" ht="48.75" customHeight="1">
      <c r="A253" s="198"/>
      <c r="B253" s="108" t="s">
        <v>223</v>
      </c>
      <c r="C253" s="121" t="s">
        <v>36</v>
      </c>
      <c r="D253" s="124" t="s">
        <v>97</v>
      </c>
      <c r="E253" s="124" t="s">
        <v>97</v>
      </c>
      <c r="F253" s="124" t="s">
        <v>224</v>
      </c>
      <c r="G253" s="124"/>
      <c r="H253" s="259"/>
      <c r="I253" s="255">
        <f>I254</f>
        <v>156.2</v>
      </c>
      <c r="J253" s="255">
        <f>J254</f>
        <v>200</v>
      </c>
      <c r="K253" s="176">
        <f>K254</f>
        <v>200</v>
      </c>
      <c r="L253" s="260">
        <f t="shared" si="26"/>
        <v>100</v>
      </c>
    </row>
    <row r="254" spans="1:12" ht="57" customHeight="1">
      <c r="A254" s="198"/>
      <c r="B254" s="123" t="s">
        <v>16</v>
      </c>
      <c r="C254" s="121" t="s">
        <v>36</v>
      </c>
      <c r="D254" s="124" t="s">
        <v>97</v>
      </c>
      <c r="E254" s="124" t="s">
        <v>97</v>
      </c>
      <c r="F254" s="124" t="s">
        <v>224</v>
      </c>
      <c r="G254" s="124" t="s">
        <v>17</v>
      </c>
      <c r="H254" s="259"/>
      <c r="I254" s="255">
        <v>156.2</v>
      </c>
      <c r="J254" s="255">
        <v>200</v>
      </c>
      <c r="K254" s="176">
        <v>200</v>
      </c>
      <c r="L254" s="260">
        <f t="shared" si="26"/>
        <v>100</v>
      </c>
    </row>
    <row r="255" spans="1:12" ht="24" customHeight="1">
      <c r="A255" s="198"/>
      <c r="B255" s="200" t="s">
        <v>126</v>
      </c>
      <c r="C255" s="122" t="s">
        <v>36</v>
      </c>
      <c r="D255" s="182" t="s">
        <v>101</v>
      </c>
      <c r="E255" s="182"/>
      <c r="F255" s="182"/>
      <c r="G255" s="182"/>
      <c r="H255" s="391"/>
      <c r="I255" s="254">
        <f>I256+I294</f>
        <v>28872.1</v>
      </c>
      <c r="J255" s="254">
        <f>J256+J294</f>
        <v>56053.409</v>
      </c>
      <c r="K255" s="254">
        <f>K256+K294</f>
        <v>55815.089920000006</v>
      </c>
      <c r="L255" s="386">
        <f t="shared" si="26"/>
        <v>99.57483570713782</v>
      </c>
    </row>
    <row r="256" spans="1:12" ht="22.5" customHeight="1">
      <c r="A256" s="198"/>
      <c r="B256" s="200" t="s">
        <v>113</v>
      </c>
      <c r="C256" s="122" t="s">
        <v>36</v>
      </c>
      <c r="D256" s="182" t="s">
        <v>101</v>
      </c>
      <c r="E256" s="182" t="s">
        <v>103</v>
      </c>
      <c r="F256" s="182"/>
      <c r="G256" s="182"/>
      <c r="H256" s="391"/>
      <c r="I256" s="254">
        <f>I257</f>
        <v>28872.1</v>
      </c>
      <c r="J256" s="254">
        <f>J257</f>
        <v>55603.409</v>
      </c>
      <c r="K256" s="262">
        <f>K257</f>
        <v>55396.089920000006</v>
      </c>
      <c r="L256" s="386">
        <f t="shared" si="26"/>
        <v>99.62714681756295</v>
      </c>
    </row>
    <row r="257" spans="1:12" ht="53.25" customHeight="1">
      <c r="A257" s="198"/>
      <c r="B257" s="203" t="s">
        <v>255</v>
      </c>
      <c r="C257" s="121" t="s">
        <v>36</v>
      </c>
      <c r="D257" s="124" t="s">
        <v>101</v>
      </c>
      <c r="E257" s="124" t="s">
        <v>103</v>
      </c>
      <c r="F257" s="124" t="s">
        <v>225</v>
      </c>
      <c r="G257" s="182"/>
      <c r="H257" s="391"/>
      <c r="I257" s="255">
        <f>I258+I282</f>
        <v>28872.1</v>
      </c>
      <c r="J257" s="255">
        <f>J258+J282</f>
        <v>55603.409</v>
      </c>
      <c r="K257" s="176">
        <f>K258+K282</f>
        <v>55396.089920000006</v>
      </c>
      <c r="L257" s="260">
        <f t="shared" si="26"/>
        <v>99.62714681756295</v>
      </c>
    </row>
    <row r="258" spans="1:12" ht="57" customHeight="1">
      <c r="A258" s="198"/>
      <c r="B258" s="271" t="s">
        <v>226</v>
      </c>
      <c r="C258" s="105" t="s">
        <v>36</v>
      </c>
      <c r="D258" s="106" t="s">
        <v>101</v>
      </c>
      <c r="E258" s="106" t="s">
        <v>103</v>
      </c>
      <c r="F258" s="124" t="s">
        <v>227</v>
      </c>
      <c r="G258" s="106"/>
      <c r="H258" s="259"/>
      <c r="I258" s="255">
        <f>I259+I279</f>
        <v>17394.2</v>
      </c>
      <c r="J258" s="255">
        <f>J259+J279</f>
        <v>43606.909</v>
      </c>
      <c r="K258" s="176">
        <f>K259+K279</f>
        <v>43419.50000000001</v>
      </c>
      <c r="L258" s="260">
        <f t="shared" si="26"/>
        <v>99.57023094666033</v>
      </c>
    </row>
    <row r="259" spans="1:12" ht="34.5" customHeight="1">
      <c r="A259" s="198"/>
      <c r="B259" s="272" t="s">
        <v>228</v>
      </c>
      <c r="C259" s="121" t="s">
        <v>36</v>
      </c>
      <c r="D259" s="124" t="s">
        <v>101</v>
      </c>
      <c r="E259" s="124" t="s">
        <v>103</v>
      </c>
      <c r="F259" s="124" t="s">
        <v>229</v>
      </c>
      <c r="G259" s="106"/>
      <c r="H259" s="259"/>
      <c r="I259" s="255">
        <f>I260+I269+I267+I273+I275+I277+I265</f>
        <v>17394.2</v>
      </c>
      <c r="J259" s="255">
        <f>J260+J269+J267+J273+J275+J277+J265</f>
        <v>41563.209</v>
      </c>
      <c r="K259" s="255">
        <f>K260+K269+K267+K273+K275+K277+K265</f>
        <v>41463.600000000006</v>
      </c>
      <c r="L259" s="260">
        <f t="shared" si="26"/>
        <v>99.76034333633864</v>
      </c>
    </row>
    <row r="260" spans="1:12" ht="42.75" customHeight="1">
      <c r="A260" s="198"/>
      <c r="B260" s="108" t="s">
        <v>500</v>
      </c>
      <c r="C260" s="121" t="s">
        <v>36</v>
      </c>
      <c r="D260" s="124" t="s">
        <v>101</v>
      </c>
      <c r="E260" s="124" t="s">
        <v>103</v>
      </c>
      <c r="F260" s="124" t="s">
        <v>230</v>
      </c>
      <c r="G260" s="106"/>
      <c r="H260" s="259"/>
      <c r="I260" s="255">
        <f>I261+I262+I263+I264</f>
        <v>17394.2</v>
      </c>
      <c r="J260" s="255">
        <f>J261+J262+J263+J264</f>
        <v>20556.9</v>
      </c>
      <c r="K260" s="176">
        <f>K261+K262+K263+K264</f>
        <v>20457.3</v>
      </c>
      <c r="L260" s="260">
        <f t="shared" si="26"/>
        <v>99.51549114895727</v>
      </c>
    </row>
    <row r="261" spans="1:12" ht="102" customHeight="1">
      <c r="A261" s="198"/>
      <c r="B261" s="104" t="s">
        <v>5</v>
      </c>
      <c r="C261" s="105" t="s">
        <v>36</v>
      </c>
      <c r="D261" s="106" t="s">
        <v>101</v>
      </c>
      <c r="E261" s="106" t="s">
        <v>103</v>
      </c>
      <c r="F261" s="124" t="s">
        <v>230</v>
      </c>
      <c r="G261" s="106" t="s">
        <v>6</v>
      </c>
      <c r="H261" s="259"/>
      <c r="I261" s="255">
        <v>3080.9</v>
      </c>
      <c r="J261" s="255">
        <v>3331.7</v>
      </c>
      <c r="K261" s="176">
        <v>3241.1</v>
      </c>
      <c r="L261" s="260">
        <f t="shared" si="26"/>
        <v>97.28066752708827</v>
      </c>
    </row>
    <row r="262" spans="1:12" ht="53.25" customHeight="1">
      <c r="A262" s="198"/>
      <c r="B262" s="108" t="s">
        <v>165</v>
      </c>
      <c r="C262" s="105" t="s">
        <v>36</v>
      </c>
      <c r="D262" s="106" t="s">
        <v>101</v>
      </c>
      <c r="E262" s="106" t="s">
        <v>103</v>
      </c>
      <c r="F262" s="124" t="s">
        <v>230</v>
      </c>
      <c r="G262" s="106" t="s">
        <v>8</v>
      </c>
      <c r="H262" s="259"/>
      <c r="I262" s="255">
        <v>797.1</v>
      </c>
      <c r="J262" s="255">
        <v>864.3</v>
      </c>
      <c r="K262" s="176">
        <v>859.1</v>
      </c>
      <c r="L262" s="260">
        <f t="shared" si="26"/>
        <v>99.39835705194956</v>
      </c>
    </row>
    <row r="263" spans="1:14" ht="54" customHeight="1">
      <c r="A263" s="198"/>
      <c r="B263" s="123" t="s">
        <v>16</v>
      </c>
      <c r="C263" s="105" t="s">
        <v>36</v>
      </c>
      <c r="D263" s="106" t="s">
        <v>101</v>
      </c>
      <c r="E263" s="106" t="s">
        <v>103</v>
      </c>
      <c r="F263" s="124" t="s">
        <v>230</v>
      </c>
      <c r="G263" s="106" t="s">
        <v>17</v>
      </c>
      <c r="H263" s="259"/>
      <c r="I263" s="255">
        <v>13495.2</v>
      </c>
      <c r="J263" s="255">
        <v>16339.9</v>
      </c>
      <c r="K263" s="176">
        <v>16339.9</v>
      </c>
      <c r="L263" s="260">
        <f t="shared" si="26"/>
        <v>100</v>
      </c>
      <c r="N263" s="118" t="s">
        <v>554</v>
      </c>
    </row>
    <row r="264" spans="1:12" ht="24" customHeight="1">
      <c r="A264" s="198"/>
      <c r="B264" s="123" t="s">
        <v>9</v>
      </c>
      <c r="C264" s="105" t="s">
        <v>36</v>
      </c>
      <c r="D264" s="106" t="s">
        <v>101</v>
      </c>
      <c r="E264" s="106" t="s">
        <v>103</v>
      </c>
      <c r="F264" s="124" t="s">
        <v>230</v>
      </c>
      <c r="G264" s="106" t="s">
        <v>10</v>
      </c>
      <c r="H264" s="259"/>
      <c r="I264" s="255">
        <v>21</v>
      </c>
      <c r="J264" s="255">
        <v>21</v>
      </c>
      <c r="K264" s="176">
        <v>17.2</v>
      </c>
      <c r="L264" s="260">
        <f t="shared" si="26"/>
        <v>81.9047619047619</v>
      </c>
    </row>
    <row r="265" spans="1:12" ht="35.25" customHeight="1">
      <c r="A265" s="198"/>
      <c r="B265" s="127" t="s">
        <v>588</v>
      </c>
      <c r="C265" s="105" t="s">
        <v>36</v>
      </c>
      <c r="D265" s="106" t="s">
        <v>101</v>
      </c>
      <c r="E265" s="106" t="s">
        <v>103</v>
      </c>
      <c r="F265" s="124" t="s">
        <v>587</v>
      </c>
      <c r="G265" s="106"/>
      <c r="H265" s="259"/>
      <c r="I265" s="255">
        <f>I266</f>
        <v>0</v>
      </c>
      <c r="J265" s="255">
        <f>J266</f>
        <v>998</v>
      </c>
      <c r="K265" s="255">
        <f>K266</f>
        <v>998</v>
      </c>
      <c r="L265" s="260">
        <f t="shared" si="26"/>
        <v>100</v>
      </c>
    </row>
    <row r="266" spans="1:12" ht="49.5" customHeight="1">
      <c r="A266" s="198"/>
      <c r="B266" s="127" t="s">
        <v>16</v>
      </c>
      <c r="C266" s="105" t="s">
        <v>36</v>
      </c>
      <c r="D266" s="106" t="s">
        <v>101</v>
      </c>
      <c r="E266" s="106" t="s">
        <v>103</v>
      </c>
      <c r="F266" s="124" t="s">
        <v>587</v>
      </c>
      <c r="G266" s="106" t="s">
        <v>17</v>
      </c>
      <c r="H266" s="259"/>
      <c r="I266" s="255">
        <v>0</v>
      </c>
      <c r="J266" s="255">
        <v>998</v>
      </c>
      <c r="K266" s="176">
        <v>998</v>
      </c>
      <c r="L266" s="260">
        <f t="shared" si="26"/>
        <v>100</v>
      </c>
    </row>
    <row r="267" spans="1:12" s="1" customFormat="1" ht="36" customHeight="1">
      <c r="A267" s="294"/>
      <c r="B267" s="298" t="s">
        <v>136</v>
      </c>
      <c r="C267" s="23" t="s">
        <v>36</v>
      </c>
      <c r="D267" s="296" t="s">
        <v>101</v>
      </c>
      <c r="E267" s="296" t="s">
        <v>103</v>
      </c>
      <c r="F267" s="2" t="s">
        <v>488</v>
      </c>
      <c r="G267" s="296"/>
      <c r="H267" s="396"/>
      <c r="I267" s="255">
        <f>I268</f>
        <v>0</v>
      </c>
      <c r="J267" s="255">
        <f>J268</f>
        <v>8.309</v>
      </c>
      <c r="K267" s="255">
        <f>K268</f>
        <v>8.3</v>
      </c>
      <c r="L267" s="252">
        <f>K267/J267*100</f>
        <v>99.89168371645206</v>
      </c>
    </row>
    <row r="268" spans="1:12" s="1" customFormat="1" ht="53.25" customHeight="1">
      <c r="A268" s="294"/>
      <c r="B268" s="298" t="s">
        <v>165</v>
      </c>
      <c r="C268" s="23" t="s">
        <v>36</v>
      </c>
      <c r="D268" s="296" t="s">
        <v>101</v>
      </c>
      <c r="E268" s="296" t="s">
        <v>103</v>
      </c>
      <c r="F268" s="2" t="s">
        <v>488</v>
      </c>
      <c r="G268" s="296" t="s">
        <v>8</v>
      </c>
      <c r="H268" s="396"/>
      <c r="I268" s="255">
        <v>0</v>
      </c>
      <c r="J268" s="255">
        <v>8.309</v>
      </c>
      <c r="K268" s="255">
        <v>8.3</v>
      </c>
      <c r="L268" s="252">
        <f>K268/J268*100</f>
        <v>99.89168371645206</v>
      </c>
    </row>
    <row r="269" spans="1:12" ht="99" customHeight="1">
      <c r="A269" s="198"/>
      <c r="B269" s="127" t="s">
        <v>534</v>
      </c>
      <c r="C269" s="23" t="s">
        <v>36</v>
      </c>
      <c r="D269" s="296" t="s">
        <v>101</v>
      </c>
      <c r="E269" s="296" t="s">
        <v>103</v>
      </c>
      <c r="F269" s="124" t="s">
        <v>531</v>
      </c>
      <c r="G269" s="106"/>
      <c r="H269" s="259"/>
      <c r="I269" s="255">
        <f>I270</f>
        <v>0</v>
      </c>
      <c r="J269" s="255">
        <f>J270</f>
        <v>20000</v>
      </c>
      <c r="K269" s="255">
        <f>K270</f>
        <v>20000</v>
      </c>
      <c r="L269" s="252">
        <f>K269/J269*100</f>
        <v>100</v>
      </c>
    </row>
    <row r="270" spans="1:12" ht="57" customHeight="1">
      <c r="A270" s="198"/>
      <c r="B270" s="127" t="s">
        <v>16</v>
      </c>
      <c r="C270" s="23" t="s">
        <v>36</v>
      </c>
      <c r="D270" s="296" t="s">
        <v>101</v>
      </c>
      <c r="E270" s="296" t="s">
        <v>103</v>
      </c>
      <c r="F270" s="124" t="s">
        <v>531</v>
      </c>
      <c r="G270" s="106" t="s">
        <v>17</v>
      </c>
      <c r="H270" s="259"/>
      <c r="I270" s="255">
        <v>0</v>
      </c>
      <c r="J270" s="255">
        <v>20000</v>
      </c>
      <c r="K270" s="176">
        <v>20000</v>
      </c>
      <c r="L270" s="260">
        <f>K270/J270*100</f>
        <v>100</v>
      </c>
    </row>
    <row r="271" spans="1:12" ht="55.5" customHeight="1" hidden="1">
      <c r="A271" s="198"/>
      <c r="B271" s="123"/>
      <c r="C271" s="105"/>
      <c r="D271" s="106"/>
      <c r="E271" s="106"/>
      <c r="F271" s="124"/>
      <c r="G271" s="106"/>
      <c r="H271" s="259"/>
      <c r="I271" s="255"/>
      <c r="J271" s="255"/>
      <c r="K271" s="176"/>
      <c r="L271" s="260" t="e">
        <f>K271/J271*100</f>
        <v>#DIV/0!</v>
      </c>
    </row>
    <row r="272" spans="1:12" ht="0.75" customHeight="1">
      <c r="A272" s="198"/>
      <c r="B272" s="123"/>
      <c r="C272" s="105"/>
      <c r="D272" s="106"/>
      <c r="E272" s="106"/>
      <c r="F272" s="124"/>
      <c r="G272" s="106"/>
      <c r="H272" s="259"/>
      <c r="I272" s="255"/>
      <c r="J272" s="255"/>
      <c r="K272" s="176"/>
      <c r="L272" s="260"/>
    </row>
    <row r="273" spans="1:12" s="1" customFormat="1" ht="48.75" customHeight="1" hidden="1">
      <c r="A273" s="294"/>
      <c r="B273" s="298" t="s">
        <v>337</v>
      </c>
      <c r="C273" s="23" t="s">
        <v>36</v>
      </c>
      <c r="D273" s="296" t="s">
        <v>101</v>
      </c>
      <c r="E273" s="296" t="s">
        <v>103</v>
      </c>
      <c r="F273" s="2" t="s">
        <v>532</v>
      </c>
      <c r="G273" s="296"/>
      <c r="H273" s="396"/>
      <c r="I273" s="255">
        <f>I274</f>
        <v>0</v>
      </c>
      <c r="J273" s="255">
        <f>J274</f>
        <v>0</v>
      </c>
      <c r="K273" s="255">
        <f>K274</f>
        <v>0</v>
      </c>
      <c r="L273" s="252" t="e">
        <f aca="true" t="shared" si="36" ref="L273:L278">K273/J273*100</f>
        <v>#DIV/0!</v>
      </c>
    </row>
    <row r="274" spans="1:12" s="1" customFormat="1" ht="54" customHeight="1" hidden="1">
      <c r="A274" s="294"/>
      <c r="B274" s="298" t="s">
        <v>16</v>
      </c>
      <c r="C274" s="23" t="s">
        <v>36</v>
      </c>
      <c r="D274" s="296" t="s">
        <v>101</v>
      </c>
      <c r="E274" s="296" t="s">
        <v>103</v>
      </c>
      <c r="F274" s="2" t="s">
        <v>532</v>
      </c>
      <c r="G274" s="296" t="s">
        <v>17</v>
      </c>
      <c r="H274" s="396"/>
      <c r="I274" s="255">
        <v>0</v>
      </c>
      <c r="J274" s="255"/>
      <c r="K274" s="255"/>
      <c r="L274" s="252" t="e">
        <f t="shared" si="36"/>
        <v>#DIV/0!</v>
      </c>
    </row>
    <row r="275" spans="1:12" ht="95.25" customHeight="1" hidden="1">
      <c r="A275" s="198"/>
      <c r="B275" s="123" t="s">
        <v>557</v>
      </c>
      <c r="C275" s="105" t="s">
        <v>36</v>
      </c>
      <c r="D275" s="106" t="s">
        <v>101</v>
      </c>
      <c r="E275" s="106" t="s">
        <v>103</v>
      </c>
      <c r="F275" s="124" t="s">
        <v>531</v>
      </c>
      <c r="G275" s="106"/>
      <c r="H275" s="259"/>
      <c r="I275" s="176">
        <f>I276</f>
        <v>0</v>
      </c>
      <c r="J275" s="176">
        <f>J276</f>
        <v>0</v>
      </c>
      <c r="K275" s="176">
        <f>K276</f>
        <v>0</v>
      </c>
      <c r="L275" s="260" t="e">
        <f t="shared" si="36"/>
        <v>#DIV/0!</v>
      </c>
    </row>
    <row r="276" spans="1:12" ht="52.5" customHeight="1" hidden="1">
      <c r="A276" s="198"/>
      <c r="B276" s="123" t="s">
        <v>16</v>
      </c>
      <c r="C276" s="105" t="s">
        <v>36</v>
      </c>
      <c r="D276" s="106" t="s">
        <v>101</v>
      </c>
      <c r="E276" s="106" t="s">
        <v>103</v>
      </c>
      <c r="F276" s="124" t="s">
        <v>531</v>
      </c>
      <c r="G276" s="106" t="s">
        <v>17</v>
      </c>
      <c r="H276" s="259"/>
      <c r="I276" s="255">
        <v>0</v>
      </c>
      <c r="J276" s="255"/>
      <c r="K276" s="176"/>
      <c r="L276" s="260" t="e">
        <f t="shared" si="36"/>
        <v>#DIV/0!</v>
      </c>
    </row>
    <row r="277" spans="1:12" ht="69" customHeight="1" hidden="1">
      <c r="A277" s="198"/>
      <c r="B277" s="123" t="s">
        <v>530</v>
      </c>
      <c r="C277" s="105" t="s">
        <v>36</v>
      </c>
      <c r="D277" s="106" t="s">
        <v>101</v>
      </c>
      <c r="E277" s="106" t="s">
        <v>103</v>
      </c>
      <c r="F277" s="124" t="s">
        <v>529</v>
      </c>
      <c r="G277" s="106"/>
      <c r="H277" s="259"/>
      <c r="I277" s="255">
        <f>I278</f>
        <v>0</v>
      </c>
      <c r="J277" s="255">
        <f>J278</f>
        <v>0</v>
      </c>
      <c r="K277" s="176">
        <f>K278</f>
        <v>0</v>
      </c>
      <c r="L277" s="260" t="e">
        <f t="shared" si="36"/>
        <v>#DIV/0!</v>
      </c>
    </row>
    <row r="278" spans="1:12" ht="51" customHeight="1" hidden="1">
      <c r="A278" s="198"/>
      <c r="B278" s="123" t="s">
        <v>16</v>
      </c>
      <c r="C278" s="105" t="s">
        <v>36</v>
      </c>
      <c r="D278" s="106" t="s">
        <v>101</v>
      </c>
      <c r="E278" s="106" t="s">
        <v>103</v>
      </c>
      <c r="F278" s="124" t="s">
        <v>529</v>
      </c>
      <c r="G278" s="106" t="s">
        <v>17</v>
      </c>
      <c r="H278" s="259"/>
      <c r="I278" s="255">
        <v>0</v>
      </c>
      <c r="J278" s="255"/>
      <c r="K278" s="176"/>
      <c r="L278" s="260" t="e">
        <f t="shared" si="36"/>
        <v>#DIV/0!</v>
      </c>
    </row>
    <row r="279" spans="1:12" ht="59.25" customHeight="1">
      <c r="A279" s="198"/>
      <c r="B279" s="272" t="s">
        <v>233</v>
      </c>
      <c r="C279" s="92">
        <v>992</v>
      </c>
      <c r="D279" s="124" t="s">
        <v>101</v>
      </c>
      <c r="E279" s="124" t="s">
        <v>103</v>
      </c>
      <c r="F279" s="124" t="s">
        <v>234</v>
      </c>
      <c r="G279" s="106"/>
      <c r="H279" s="259"/>
      <c r="I279" s="255">
        <f aca="true" t="shared" si="37" ref="I279:K280">I280</f>
        <v>0</v>
      </c>
      <c r="J279" s="255">
        <f t="shared" si="37"/>
        <v>2043.7</v>
      </c>
      <c r="K279" s="176">
        <f t="shared" si="37"/>
        <v>1955.9</v>
      </c>
      <c r="L279" s="260">
        <f t="shared" si="26"/>
        <v>95.70387043108089</v>
      </c>
    </row>
    <row r="280" spans="1:12" ht="35.25" customHeight="1">
      <c r="A280" s="198"/>
      <c r="B280" s="272" t="s">
        <v>136</v>
      </c>
      <c r="C280" s="92">
        <v>992</v>
      </c>
      <c r="D280" s="124" t="s">
        <v>101</v>
      </c>
      <c r="E280" s="124" t="s">
        <v>103</v>
      </c>
      <c r="F280" s="124" t="s">
        <v>235</v>
      </c>
      <c r="G280" s="106"/>
      <c r="H280" s="259"/>
      <c r="I280" s="255">
        <f t="shared" si="37"/>
        <v>0</v>
      </c>
      <c r="J280" s="255">
        <f t="shared" si="37"/>
        <v>2043.7</v>
      </c>
      <c r="K280" s="176">
        <f t="shared" si="37"/>
        <v>1955.9</v>
      </c>
      <c r="L280" s="260">
        <f t="shared" si="26"/>
        <v>95.70387043108089</v>
      </c>
    </row>
    <row r="281" spans="1:12" ht="55.5" customHeight="1">
      <c r="A281" s="198"/>
      <c r="B281" s="272" t="s">
        <v>165</v>
      </c>
      <c r="C281" s="121" t="s">
        <v>36</v>
      </c>
      <c r="D281" s="124" t="s">
        <v>101</v>
      </c>
      <c r="E281" s="124" t="s">
        <v>103</v>
      </c>
      <c r="F281" s="124" t="s">
        <v>235</v>
      </c>
      <c r="G281" s="124" t="s">
        <v>8</v>
      </c>
      <c r="H281" s="259"/>
      <c r="I281" s="255">
        <v>0</v>
      </c>
      <c r="J281" s="255">
        <v>2043.7</v>
      </c>
      <c r="K281" s="176">
        <v>1955.9</v>
      </c>
      <c r="L281" s="260">
        <f t="shared" si="26"/>
        <v>95.70387043108089</v>
      </c>
    </row>
    <row r="282" spans="1:12" ht="23.25" customHeight="1">
      <c r="A282" s="198"/>
      <c r="B282" s="104" t="s">
        <v>137</v>
      </c>
      <c r="C282" s="105" t="s">
        <v>36</v>
      </c>
      <c r="D282" s="106" t="s">
        <v>101</v>
      </c>
      <c r="E282" s="106" t="s">
        <v>103</v>
      </c>
      <c r="F282" s="106" t="s">
        <v>236</v>
      </c>
      <c r="G282" s="106"/>
      <c r="H282" s="259"/>
      <c r="I282" s="257">
        <f>I283</f>
        <v>11477.9</v>
      </c>
      <c r="J282" s="257">
        <f>J283</f>
        <v>11996.5</v>
      </c>
      <c r="K282" s="278">
        <f>K283</f>
        <v>11976.58992</v>
      </c>
      <c r="L282" s="260">
        <f t="shared" si="26"/>
        <v>99.83403425999249</v>
      </c>
    </row>
    <row r="283" spans="1:12" ht="23.25" customHeight="1">
      <c r="A283" s="198"/>
      <c r="B283" s="108" t="s">
        <v>231</v>
      </c>
      <c r="C283" s="105" t="s">
        <v>36</v>
      </c>
      <c r="D283" s="106" t="s">
        <v>101</v>
      </c>
      <c r="E283" s="106" t="s">
        <v>103</v>
      </c>
      <c r="F283" s="106" t="s">
        <v>237</v>
      </c>
      <c r="G283" s="106"/>
      <c r="H283" s="259"/>
      <c r="I283" s="257">
        <f>I284+I288</f>
        <v>11477.9</v>
      </c>
      <c r="J283" s="257">
        <f>J284+J288+J292+J290</f>
        <v>11996.5</v>
      </c>
      <c r="K283" s="278">
        <f>K284+K288+K292+K290</f>
        <v>11976.58992</v>
      </c>
      <c r="L283" s="260">
        <f t="shared" si="26"/>
        <v>99.83403425999249</v>
      </c>
    </row>
    <row r="284" spans="1:12" ht="42.75" customHeight="1">
      <c r="A284" s="198"/>
      <c r="B284" s="108" t="s">
        <v>500</v>
      </c>
      <c r="C284" s="121" t="s">
        <v>36</v>
      </c>
      <c r="D284" s="124" t="s">
        <v>101</v>
      </c>
      <c r="E284" s="124" t="s">
        <v>103</v>
      </c>
      <c r="F284" s="124" t="s">
        <v>238</v>
      </c>
      <c r="G284" s="106"/>
      <c r="H284" s="259"/>
      <c r="I284" s="255">
        <f>I285+I286+I287</f>
        <v>11377.9</v>
      </c>
      <c r="J284" s="255">
        <f>J285+J286+J287</f>
        <v>11836.5</v>
      </c>
      <c r="K284" s="176">
        <f>K285+K286+K287</f>
        <v>11816.58992</v>
      </c>
      <c r="L284" s="260">
        <f t="shared" si="26"/>
        <v>99.83179081654205</v>
      </c>
    </row>
    <row r="285" spans="1:12" ht="97.5" customHeight="1">
      <c r="A285" s="198"/>
      <c r="B285" s="123" t="s">
        <v>5</v>
      </c>
      <c r="C285" s="121" t="s">
        <v>36</v>
      </c>
      <c r="D285" s="124" t="s">
        <v>101</v>
      </c>
      <c r="E285" s="124" t="s">
        <v>103</v>
      </c>
      <c r="F285" s="124" t="s">
        <v>238</v>
      </c>
      <c r="G285" s="124" t="s">
        <v>6</v>
      </c>
      <c r="H285" s="259"/>
      <c r="I285" s="255">
        <v>9754.4</v>
      </c>
      <c r="J285" s="255">
        <v>10087</v>
      </c>
      <c r="K285" s="176">
        <v>10087</v>
      </c>
      <c r="L285" s="260">
        <f t="shared" si="26"/>
        <v>100</v>
      </c>
    </row>
    <row r="286" spans="1:12" ht="47.25">
      <c r="A286" s="198"/>
      <c r="B286" s="108" t="s">
        <v>165</v>
      </c>
      <c r="C286" s="121" t="s">
        <v>36</v>
      </c>
      <c r="D286" s="124" t="s">
        <v>101</v>
      </c>
      <c r="E286" s="124" t="s">
        <v>103</v>
      </c>
      <c r="F286" s="124" t="s">
        <v>238</v>
      </c>
      <c r="G286" s="124" t="s">
        <v>8</v>
      </c>
      <c r="H286" s="259"/>
      <c r="I286" s="255">
        <v>1607.5</v>
      </c>
      <c r="J286" s="255">
        <v>1734.5</v>
      </c>
      <c r="K286" s="176">
        <v>1720.58992</v>
      </c>
      <c r="L286" s="260">
        <f t="shared" si="26"/>
        <v>99.1980351686365</v>
      </c>
    </row>
    <row r="287" spans="1:15" ht="19.5" customHeight="1">
      <c r="A287" s="198"/>
      <c r="B287" s="123" t="s">
        <v>9</v>
      </c>
      <c r="C287" s="121" t="s">
        <v>36</v>
      </c>
      <c r="D287" s="124" t="s">
        <v>101</v>
      </c>
      <c r="E287" s="124" t="s">
        <v>103</v>
      </c>
      <c r="F287" s="124" t="s">
        <v>238</v>
      </c>
      <c r="G287" s="124" t="s">
        <v>10</v>
      </c>
      <c r="H287" s="259"/>
      <c r="I287" s="255">
        <v>16</v>
      </c>
      <c r="J287" s="255">
        <v>15</v>
      </c>
      <c r="K287" s="176">
        <v>9</v>
      </c>
      <c r="L287" s="260">
        <f t="shared" si="26"/>
        <v>60</v>
      </c>
      <c r="N287" s="361" t="s">
        <v>554</v>
      </c>
      <c r="O287" s="361"/>
    </row>
    <row r="288" spans="1:12" ht="37.5" customHeight="1">
      <c r="A288" s="198"/>
      <c r="B288" s="123" t="s">
        <v>232</v>
      </c>
      <c r="C288" s="121" t="s">
        <v>36</v>
      </c>
      <c r="D288" s="124" t="s">
        <v>101</v>
      </c>
      <c r="E288" s="124" t="s">
        <v>103</v>
      </c>
      <c r="F288" s="124" t="s">
        <v>331</v>
      </c>
      <c r="G288" s="124"/>
      <c r="H288" s="259"/>
      <c r="I288" s="255">
        <f>I289</f>
        <v>100</v>
      </c>
      <c r="J288" s="255">
        <f>J289</f>
        <v>160</v>
      </c>
      <c r="K288" s="176">
        <f>K289</f>
        <v>160</v>
      </c>
      <c r="L288" s="260">
        <f t="shared" si="26"/>
        <v>100</v>
      </c>
    </row>
    <row r="289" spans="1:12" ht="53.25" customHeight="1">
      <c r="A289" s="198"/>
      <c r="B289" s="123" t="s">
        <v>165</v>
      </c>
      <c r="C289" s="121" t="s">
        <v>36</v>
      </c>
      <c r="D289" s="124" t="s">
        <v>101</v>
      </c>
      <c r="E289" s="124" t="s">
        <v>103</v>
      </c>
      <c r="F289" s="124" t="s">
        <v>331</v>
      </c>
      <c r="G289" s="124" t="s">
        <v>8</v>
      </c>
      <c r="H289" s="259"/>
      <c r="I289" s="255">
        <v>100</v>
      </c>
      <c r="J289" s="255">
        <v>160</v>
      </c>
      <c r="K289" s="176">
        <v>160</v>
      </c>
      <c r="L289" s="260">
        <f t="shared" si="26"/>
        <v>100</v>
      </c>
    </row>
    <row r="290" spans="1:12" ht="35.25" customHeight="1" hidden="1">
      <c r="A290" s="198"/>
      <c r="B290" s="123" t="s">
        <v>337</v>
      </c>
      <c r="C290" s="121" t="s">
        <v>36</v>
      </c>
      <c r="D290" s="124" t="s">
        <v>101</v>
      </c>
      <c r="E290" s="124" t="s">
        <v>103</v>
      </c>
      <c r="F290" s="124" t="s">
        <v>378</v>
      </c>
      <c r="G290" s="124"/>
      <c r="H290" s="259"/>
      <c r="I290" s="255"/>
      <c r="J290" s="255"/>
      <c r="K290" s="176"/>
      <c r="L290" s="176">
        <f>L309</f>
        <v>100</v>
      </c>
    </row>
    <row r="291" spans="1:12" ht="47.25" hidden="1">
      <c r="A291" s="198"/>
      <c r="B291" s="123" t="s">
        <v>165</v>
      </c>
      <c r="C291" s="121" t="s">
        <v>36</v>
      </c>
      <c r="D291" s="124" t="s">
        <v>101</v>
      </c>
      <c r="E291" s="124" t="s">
        <v>103</v>
      </c>
      <c r="F291" s="124" t="s">
        <v>378</v>
      </c>
      <c r="G291" s="124" t="s">
        <v>8</v>
      </c>
      <c r="H291" s="259"/>
      <c r="I291" s="255"/>
      <c r="J291" s="255"/>
      <c r="K291" s="176"/>
      <c r="L291" s="176">
        <f>L310</f>
        <v>100</v>
      </c>
    </row>
    <row r="292" spans="1:12" ht="31.5" hidden="1">
      <c r="A292" s="198"/>
      <c r="B292" s="123" t="s">
        <v>379</v>
      </c>
      <c r="C292" s="121" t="s">
        <v>36</v>
      </c>
      <c r="D292" s="124" t="s">
        <v>101</v>
      </c>
      <c r="E292" s="124" t="s">
        <v>103</v>
      </c>
      <c r="F292" s="124" t="s">
        <v>380</v>
      </c>
      <c r="G292" s="124"/>
      <c r="H292" s="259"/>
      <c r="I292" s="255"/>
      <c r="J292" s="255"/>
      <c r="K292" s="176"/>
      <c r="L292" s="176">
        <f>L311</f>
        <v>100</v>
      </c>
    </row>
    <row r="293" spans="1:12" ht="47.25" hidden="1">
      <c r="A293" s="198"/>
      <c r="B293" s="123" t="s">
        <v>165</v>
      </c>
      <c r="C293" s="121" t="s">
        <v>36</v>
      </c>
      <c r="D293" s="124" t="s">
        <v>101</v>
      </c>
      <c r="E293" s="124" t="s">
        <v>103</v>
      </c>
      <c r="F293" s="124" t="s">
        <v>380</v>
      </c>
      <c r="G293" s="124" t="s">
        <v>8</v>
      </c>
      <c r="H293" s="259"/>
      <c r="I293" s="255"/>
      <c r="J293" s="255"/>
      <c r="K293" s="176"/>
      <c r="L293" s="176">
        <f>L312</f>
        <v>100</v>
      </c>
    </row>
    <row r="294" spans="1:12" ht="42" customHeight="1">
      <c r="A294" s="198"/>
      <c r="B294" s="213" t="s">
        <v>515</v>
      </c>
      <c r="C294" s="122" t="s">
        <v>36</v>
      </c>
      <c r="D294" s="182" t="s">
        <v>101</v>
      </c>
      <c r="E294" s="182" t="s">
        <v>94</v>
      </c>
      <c r="F294" s="124"/>
      <c r="G294" s="124"/>
      <c r="H294" s="259"/>
      <c r="I294" s="254">
        <f>I295</f>
        <v>0</v>
      </c>
      <c r="J294" s="254">
        <f>J295</f>
        <v>450</v>
      </c>
      <c r="K294" s="262">
        <f>K295</f>
        <v>419</v>
      </c>
      <c r="L294" s="386">
        <f aca="true" t="shared" si="38" ref="L294:L301">K294/J294*100</f>
        <v>93.11111111111111</v>
      </c>
    </row>
    <row r="295" spans="1:14" ht="49.5" customHeight="1">
      <c r="A295" s="198"/>
      <c r="B295" s="123" t="s">
        <v>255</v>
      </c>
      <c r="C295" s="121" t="s">
        <v>36</v>
      </c>
      <c r="D295" s="124" t="s">
        <v>101</v>
      </c>
      <c r="E295" s="124" t="s">
        <v>94</v>
      </c>
      <c r="F295" s="124" t="s">
        <v>225</v>
      </c>
      <c r="G295" s="124"/>
      <c r="H295" s="259"/>
      <c r="I295" s="255">
        <f>I302</f>
        <v>0</v>
      </c>
      <c r="J295" s="255">
        <f>J302</f>
        <v>450</v>
      </c>
      <c r="K295" s="255">
        <f>K302</f>
        <v>419</v>
      </c>
      <c r="L295" s="260">
        <f t="shared" si="38"/>
        <v>93.11111111111111</v>
      </c>
      <c r="N295" s="37" t="s">
        <v>436</v>
      </c>
    </row>
    <row r="296" spans="1:12" ht="35.25" customHeight="1" hidden="1">
      <c r="A296" s="198"/>
      <c r="B296" s="123" t="s">
        <v>406</v>
      </c>
      <c r="C296" s="121" t="s">
        <v>36</v>
      </c>
      <c r="D296" s="124" t="s">
        <v>101</v>
      </c>
      <c r="E296" s="124" t="s">
        <v>94</v>
      </c>
      <c r="F296" s="124" t="s">
        <v>381</v>
      </c>
      <c r="G296" s="124"/>
      <c r="H296" s="259"/>
      <c r="I296" s="255"/>
      <c r="J296" s="255"/>
      <c r="K296" s="176"/>
      <c r="L296" s="260" t="e">
        <f t="shared" si="38"/>
        <v>#DIV/0!</v>
      </c>
    </row>
    <row r="297" spans="1:12" ht="47.25" hidden="1">
      <c r="A297" s="198"/>
      <c r="B297" s="123" t="s">
        <v>382</v>
      </c>
      <c r="C297" s="121" t="s">
        <v>36</v>
      </c>
      <c r="D297" s="124" t="s">
        <v>101</v>
      </c>
      <c r="E297" s="124" t="s">
        <v>94</v>
      </c>
      <c r="F297" s="124" t="s">
        <v>383</v>
      </c>
      <c r="G297" s="124"/>
      <c r="H297" s="259"/>
      <c r="I297" s="255"/>
      <c r="J297" s="255"/>
      <c r="K297" s="176"/>
      <c r="L297" s="260" t="e">
        <f t="shared" si="38"/>
        <v>#DIV/0!</v>
      </c>
    </row>
    <row r="298" spans="1:12" ht="31.5" hidden="1">
      <c r="A298" s="198"/>
      <c r="B298" s="123" t="s">
        <v>384</v>
      </c>
      <c r="C298" s="121" t="s">
        <v>36</v>
      </c>
      <c r="D298" s="124" t="s">
        <v>101</v>
      </c>
      <c r="E298" s="124" t="s">
        <v>94</v>
      </c>
      <c r="F298" s="124" t="s">
        <v>385</v>
      </c>
      <c r="G298" s="124"/>
      <c r="H298" s="259"/>
      <c r="I298" s="255"/>
      <c r="J298" s="255"/>
      <c r="K298" s="176"/>
      <c r="L298" s="260" t="e">
        <f t="shared" si="38"/>
        <v>#DIV/0!</v>
      </c>
    </row>
    <row r="299" spans="1:12" ht="47.25" hidden="1">
      <c r="A299" s="198"/>
      <c r="B299" s="123" t="s">
        <v>165</v>
      </c>
      <c r="C299" s="121" t="s">
        <v>36</v>
      </c>
      <c r="D299" s="124" t="s">
        <v>101</v>
      </c>
      <c r="E299" s="124" t="s">
        <v>94</v>
      </c>
      <c r="F299" s="124" t="s">
        <v>385</v>
      </c>
      <c r="G299" s="124" t="s">
        <v>8</v>
      </c>
      <c r="H299" s="259"/>
      <c r="I299" s="255"/>
      <c r="J299" s="255"/>
      <c r="K299" s="176"/>
      <c r="L299" s="260" t="e">
        <f t="shared" si="38"/>
        <v>#DIV/0!</v>
      </c>
    </row>
    <row r="300" spans="1:12" ht="51.75" customHeight="1" hidden="1">
      <c r="A300" s="198"/>
      <c r="B300" s="123" t="s">
        <v>407</v>
      </c>
      <c r="C300" s="121" t="s">
        <v>36</v>
      </c>
      <c r="D300" s="124" t="s">
        <v>101</v>
      </c>
      <c r="E300" s="124" t="s">
        <v>94</v>
      </c>
      <c r="F300" s="124" t="s">
        <v>386</v>
      </c>
      <c r="G300" s="124"/>
      <c r="H300" s="259"/>
      <c r="I300" s="255"/>
      <c r="J300" s="255"/>
      <c r="K300" s="176"/>
      <c r="L300" s="260" t="e">
        <f t="shared" si="38"/>
        <v>#DIV/0!</v>
      </c>
    </row>
    <row r="301" spans="1:12" ht="1.5" customHeight="1">
      <c r="A301" s="198"/>
      <c r="B301" s="123" t="s">
        <v>333</v>
      </c>
      <c r="C301" s="121" t="s">
        <v>36</v>
      </c>
      <c r="D301" s="124" t="s">
        <v>101</v>
      </c>
      <c r="E301" s="124" t="s">
        <v>94</v>
      </c>
      <c r="F301" s="124" t="s">
        <v>386</v>
      </c>
      <c r="G301" s="124" t="s">
        <v>8</v>
      </c>
      <c r="H301" s="259"/>
      <c r="I301" s="255"/>
      <c r="J301" s="255"/>
      <c r="K301" s="176"/>
      <c r="L301" s="260" t="e">
        <f t="shared" si="38"/>
        <v>#DIV/0!</v>
      </c>
    </row>
    <row r="302" spans="1:12" ht="34.5" customHeight="1">
      <c r="A302" s="198"/>
      <c r="B302" s="123" t="s">
        <v>298</v>
      </c>
      <c r="C302" s="121" t="s">
        <v>36</v>
      </c>
      <c r="D302" s="124" t="s">
        <v>101</v>
      </c>
      <c r="E302" s="124" t="s">
        <v>94</v>
      </c>
      <c r="F302" s="124" t="s">
        <v>334</v>
      </c>
      <c r="G302" s="124"/>
      <c r="H302" s="259"/>
      <c r="I302" s="255">
        <f aca="true" t="shared" si="39" ref="I302:K304">I303</f>
        <v>0</v>
      </c>
      <c r="J302" s="255">
        <f t="shared" si="39"/>
        <v>450</v>
      </c>
      <c r="K302" s="255">
        <f t="shared" si="39"/>
        <v>419</v>
      </c>
      <c r="L302" s="260">
        <f>K302/J302*100</f>
        <v>93.11111111111111</v>
      </c>
    </row>
    <row r="303" spans="1:12" ht="52.5" customHeight="1">
      <c r="A303" s="198"/>
      <c r="B303" s="123" t="s">
        <v>233</v>
      </c>
      <c r="C303" s="121" t="s">
        <v>36</v>
      </c>
      <c r="D303" s="124" t="s">
        <v>101</v>
      </c>
      <c r="E303" s="124" t="s">
        <v>94</v>
      </c>
      <c r="F303" s="124" t="s">
        <v>335</v>
      </c>
      <c r="G303" s="124"/>
      <c r="H303" s="259"/>
      <c r="I303" s="255">
        <f t="shared" si="39"/>
        <v>0</v>
      </c>
      <c r="J303" s="255">
        <f t="shared" si="39"/>
        <v>450</v>
      </c>
      <c r="K303" s="255">
        <f t="shared" si="39"/>
        <v>419</v>
      </c>
      <c r="L303" s="260">
        <f>K303/J303*100</f>
        <v>93.11111111111111</v>
      </c>
    </row>
    <row r="304" spans="1:12" ht="39" customHeight="1">
      <c r="A304" s="198"/>
      <c r="B304" s="123" t="s">
        <v>136</v>
      </c>
      <c r="C304" s="121" t="s">
        <v>36</v>
      </c>
      <c r="D304" s="124" t="s">
        <v>101</v>
      </c>
      <c r="E304" s="124" t="s">
        <v>94</v>
      </c>
      <c r="F304" s="124" t="s">
        <v>336</v>
      </c>
      <c r="G304" s="124"/>
      <c r="H304" s="259"/>
      <c r="I304" s="255">
        <f t="shared" si="39"/>
        <v>0</v>
      </c>
      <c r="J304" s="255">
        <f t="shared" si="39"/>
        <v>450</v>
      </c>
      <c r="K304" s="255">
        <f t="shared" si="39"/>
        <v>419</v>
      </c>
      <c r="L304" s="260">
        <f>K304/J304*100</f>
        <v>93.11111111111111</v>
      </c>
    </row>
    <row r="305" spans="1:12" ht="51.75" customHeight="1">
      <c r="A305" s="198"/>
      <c r="B305" s="123" t="s">
        <v>333</v>
      </c>
      <c r="C305" s="121" t="s">
        <v>36</v>
      </c>
      <c r="D305" s="124" t="s">
        <v>101</v>
      </c>
      <c r="E305" s="124" t="s">
        <v>94</v>
      </c>
      <c r="F305" s="124" t="s">
        <v>336</v>
      </c>
      <c r="G305" s="124" t="s">
        <v>8</v>
      </c>
      <c r="H305" s="259"/>
      <c r="I305" s="255">
        <v>0</v>
      </c>
      <c r="J305" s="255">
        <v>450</v>
      </c>
      <c r="K305" s="176">
        <v>419</v>
      </c>
      <c r="L305" s="260">
        <f>K305/J305*100</f>
        <v>93.11111111111111</v>
      </c>
    </row>
    <row r="306" spans="1:12" ht="19.5" customHeight="1">
      <c r="A306" s="198"/>
      <c r="B306" s="207" t="s">
        <v>53</v>
      </c>
      <c r="C306" s="122" t="s">
        <v>36</v>
      </c>
      <c r="D306" s="182" t="s">
        <v>98</v>
      </c>
      <c r="E306" s="182"/>
      <c r="F306" s="182"/>
      <c r="G306" s="182"/>
      <c r="H306" s="391" t="e">
        <f>#REF!</f>
        <v>#REF!</v>
      </c>
      <c r="I306" s="254">
        <f>I307+I319+I313</f>
        <v>1510.8</v>
      </c>
      <c r="J306" s="254">
        <f>J307+J319+J313</f>
        <v>1710.8</v>
      </c>
      <c r="K306" s="262">
        <f>K307+K319+K313</f>
        <v>1710.6</v>
      </c>
      <c r="L306" s="386">
        <f t="shared" si="26"/>
        <v>99.98830956277764</v>
      </c>
    </row>
    <row r="307" spans="1:12" ht="18.75" customHeight="1">
      <c r="A307" s="198"/>
      <c r="B307" s="210" t="s">
        <v>330</v>
      </c>
      <c r="C307" s="122" t="s">
        <v>36</v>
      </c>
      <c r="D307" s="182" t="s">
        <v>98</v>
      </c>
      <c r="E307" s="182" t="s">
        <v>103</v>
      </c>
      <c r="F307" s="182"/>
      <c r="G307" s="182"/>
      <c r="H307" s="391"/>
      <c r="I307" s="254">
        <f aca="true" t="shared" si="40" ref="I307:K311">I308</f>
        <v>12</v>
      </c>
      <c r="J307" s="254">
        <f t="shared" si="40"/>
        <v>12</v>
      </c>
      <c r="K307" s="262">
        <f t="shared" si="40"/>
        <v>12</v>
      </c>
      <c r="L307" s="386">
        <f t="shared" si="26"/>
        <v>100</v>
      </c>
    </row>
    <row r="308" spans="1:12" ht="57" customHeight="1">
      <c r="A308" s="198"/>
      <c r="B308" s="123" t="s">
        <v>349</v>
      </c>
      <c r="C308" s="105" t="s">
        <v>36</v>
      </c>
      <c r="D308" s="106" t="s">
        <v>98</v>
      </c>
      <c r="E308" s="106" t="s">
        <v>103</v>
      </c>
      <c r="F308" s="124" t="s">
        <v>294</v>
      </c>
      <c r="G308" s="106"/>
      <c r="H308" s="259"/>
      <c r="I308" s="255">
        <f t="shared" si="40"/>
        <v>12</v>
      </c>
      <c r="J308" s="255">
        <f t="shared" si="40"/>
        <v>12</v>
      </c>
      <c r="K308" s="176">
        <f t="shared" si="40"/>
        <v>12</v>
      </c>
      <c r="L308" s="260">
        <f t="shared" si="26"/>
        <v>100</v>
      </c>
    </row>
    <row r="309" spans="1:12" ht="41.25" customHeight="1">
      <c r="A309" s="198"/>
      <c r="B309" s="123" t="s">
        <v>298</v>
      </c>
      <c r="C309" s="105" t="s">
        <v>36</v>
      </c>
      <c r="D309" s="106" t="s">
        <v>98</v>
      </c>
      <c r="E309" s="106" t="s">
        <v>103</v>
      </c>
      <c r="F309" s="124" t="s">
        <v>329</v>
      </c>
      <c r="G309" s="106"/>
      <c r="H309" s="259"/>
      <c r="I309" s="255">
        <f t="shared" si="40"/>
        <v>12</v>
      </c>
      <c r="J309" s="255">
        <f t="shared" si="40"/>
        <v>12</v>
      </c>
      <c r="K309" s="176">
        <f t="shared" si="40"/>
        <v>12</v>
      </c>
      <c r="L309" s="260">
        <f t="shared" si="26"/>
        <v>100</v>
      </c>
    </row>
    <row r="310" spans="1:12" ht="75.75" customHeight="1">
      <c r="A310" s="198"/>
      <c r="B310" s="123" t="s">
        <v>389</v>
      </c>
      <c r="C310" s="105" t="s">
        <v>36</v>
      </c>
      <c r="D310" s="106" t="s">
        <v>98</v>
      </c>
      <c r="E310" s="106" t="s">
        <v>103</v>
      </c>
      <c r="F310" s="124" t="s">
        <v>388</v>
      </c>
      <c r="G310" s="106"/>
      <c r="H310" s="259"/>
      <c r="I310" s="255">
        <f t="shared" si="40"/>
        <v>12</v>
      </c>
      <c r="J310" s="255">
        <f t="shared" si="40"/>
        <v>12</v>
      </c>
      <c r="K310" s="176">
        <f t="shared" si="40"/>
        <v>12</v>
      </c>
      <c r="L310" s="260">
        <f t="shared" si="26"/>
        <v>100</v>
      </c>
    </row>
    <row r="311" spans="1:12" ht="72" customHeight="1">
      <c r="A311" s="198"/>
      <c r="B311" s="123" t="s">
        <v>390</v>
      </c>
      <c r="C311" s="105" t="s">
        <v>36</v>
      </c>
      <c r="D311" s="106" t="s">
        <v>98</v>
      </c>
      <c r="E311" s="106" t="s">
        <v>103</v>
      </c>
      <c r="F311" s="124" t="s">
        <v>387</v>
      </c>
      <c r="G311" s="106"/>
      <c r="H311" s="259"/>
      <c r="I311" s="255">
        <f t="shared" si="40"/>
        <v>12</v>
      </c>
      <c r="J311" s="255">
        <f t="shared" si="40"/>
        <v>12</v>
      </c>
      <c r="K311" s="176">
        <f t="shared" si="40"/>
        <v>12</v>
      </c>
      <c r="L311" s="260">
        <f t="shared" si="26"/>
        <v>100</v>
      </c>
    </row>
    <row r="312" spans="1:12" ht="38.25" customHeight="1">
      <c r="A312" s="198"/>
      <c r="B312" s="123" t="s">
        <v>280</v>
      </c>
      <c r="C312" s="105" t="s">
        <v>36</v>
      </c>
      <c r="D312" s="106" t="s">
        <v>98</v>
      </c>
      <c r="E312" s="106" t="s">
        <v>103</v>
      </c>
      <c r="F312" s="124" t="s">
        <v>387</v>
      </c>
      <c r="G312" s="106" t="s">
        <v>281</v>
      </c>
      <c r="H312" s="259"/>
      <c r="I312" s="255">
        <v>12</v>
      </c>
      <c r="J312" s="255">
        <v>12</v>
      </c>
      <c r="K312" s="176">
        <v>12</v>
      </c>
      <c r="L312" s="260">
        <f t="shared" si="26"/>
        <v>100</v>
      </c>
    </row>
    <row r="313" spans="1:12" ht="24" customHeight="1">
      <c r="A313" s="198"/>
      <c r="B313" s="210" t="s">
        <v>391</v>
      </c>
      <c r="C313" s="122" t="s">
        <v>36</v>
      </c>
      <c r="D313" s="182" t="s">
        <v>98</v>
      </c>
      <c r="E313" s="182" t="s">
        <v>94</v>
      </c>
      <c r="F313" s="182"/>
      <c r="G313" s="182"/>
      <c r="H313" s="391"/>
      <c r="I313" s="254">
        <f aca="true" t="shared" si="41" ref="I313:K317">I314</f>
        <v>1293.8</v>
      </c>
      <c r="J313" s="254">
        <f t="shared" si="41"/>
        <v>1293.8</v>
      </c>
      <c r="K313" s="262">
        <f t="shared" si="41"/>
        <v>1293.6</v>
      </c>
      <c r="L313" s="386">
        <f t="shared" si="26"/>
        <v>99.98454166022569</v>
      </c>
    </row>
    <row r="314" spans="1:12" ht="53.25" customHeight="1">
      <c r="A314" s="198"/>
      <c r="B314" s="123" t="s">
        <v>349</v>
      </c>
      <c r="C314" s="105" t="s">
        <v>36</v>
      </c>
      <c r="D314" s="106" t="s">
        <v>98</v>
      </c>
      <c r="E314" s="106" t="s">
        <v>94</v>
      </c>
      <c r="F314" s="124" t="s">
        <v>294</v>
      </c>
      <c r="G314" s="106"/>
      <c r="H314" s="259"/>
      <c r="I314" s="255">
        <f t="shared" si="41"/>
        <v>1293.8</v>
      </c>
      <c r="J314" s="255">
        <f t="shared" si="41"/>
        <v>1293.8</v>
      </c>
      <c r="K314" s="176">
        <f t="shared" si="41"/>
        <v>1293.6</v>
      </c>
      <c r="L314" s="260">
        <f t="shared" si="26"/>
        <v>99.98454166022569</v>
      </c>
    </row>
    <row r="315" spans="1:12" ht="21.75" customHeight="1">
      <c r="A315" s="198"/>
      <c r="B315" s="123" t="s">
        <v>392</v>
      </c>
      <c r="C315" s="105" t="s">
        <v>36</v>
      </c>
      <c r="D315" s="106" t="s">
        <v>98</v>
      </c>
      <c r="E315" s="106" t="s">
        <v>94</v>
      </c>
      <c r="F315" s="124" t="s">
        <v>397</v>
      </c>
      <c r="G315" s="106"/>
      <c r="H315" s="259"/>
      <c r="I315" s="255">
        <f t="shared" si="41"/>
        <v>1293.8</v>
      </c>
      <c r="J315" s="255">
        <f t="shared" si="41"/>
        <v>1293.8</v>
      </c>
      <c r="K315" s="176">
        <f t="shared" si="41"/>
        <v>1293.6</v>
      </c>
      <c r="L315" s="260">
        <f t="shared" si="26"/>
        <v>99.98454166022569</v>
      </c>
    </row>
    <row r="316" spans="1:12" ht="53.25" customHeight="1">
      <c r="A316" s="198"/>
      <c r="B316" s="123" t="s">
        <v>393</v>
      </c>
      <c r="C316" s="105" t="s">
        <v>36</v>
      </c>
      <c r="D316" s="106" t="s">
        <v>98</v>
      </c>
      <c r="E316" s="106" t="s">
        <v>94</v>
      </c>
      <c r="F316" s="124" t="s">
        <v>396</v>
      </c>
      <c r="G316" s="106"/>
      <c r="H316" s="259"/>
      <c r="I316" s="255">
        <f t="shared" si="41"/>
        <v>1293.8</v>
      </c>
      <c r="J316" s="255">
        <f t="shared" si="41"/>
        <v>1293.8</v>
      </c>
      <c r="K316" s="176">
        <f t="shared" si="41"/>
        <v>1293.6</v>
      </c>
      <c r="L316" s="260">
        <f t="shared" si="26"/>
        <v>99.98454166022569</v>
      </c>
    </row>
    <row r="317" spans="1:12" ht="39.75" customHeight="1">
      <c r="A317" s="198"/>
      <c r="B317" s="123" t="s">
        <v>394</v>
      </c>
      <c r="C317" s="105" t="s">
        <v>36</v>
      </c>
      <c r="D317" s="106" t="s">
        <v>98</v>
      </c>
      <c r="E317" s="106" t="s">
        <v>94</v>
      </c>
      <c r="F317" s="124" t="s">
        <v>395</v>
      </c>
      <c r="G317" s="106"/>
      <c r="H317" s="259"/>
      <c r="I317" s="255">
        <f t="shared" si="41"/>
        <v>1293.8</v>
      </c>
      <c r="J317" s="255">
        <f t="shared" si="41"/>
        <v>1293.8</v>
      </c>
      <c r="K317" s="176">
        <f t="shared" si="41"/>
        <v>1293.6</v>
      </c>
      <c r="L317" s="260">
        <f t="shared" si="26"/>
        <v>99.98454166022569</v>
      </c>
    </row>
    <row r="318" spans="1:12" ht="37.5" customHeight="1">
      <c r="A318" s="198"/>
      <c r="B318" s="123" t="s">
        <v>280</v>
      </c>
      <c r="C318" s="105" t="s">
        <v>36</v>
      </c>
      <c r="D318" s="106" t="s">
        <v>98</v>
      </c>
      <c r="E318" s="106" t="s">
        <v>94</v>
      </c>
      <c r="F318" s="124" t="s">
        <v>395</v>
      </c>
      <c r="G318" s="106" t="s">
        <v>281</v>
      </c>
      <c r="H318" s="259"/>
      <c r="I318" s="255">
        <v>1293.8</v>
      </c>
      <c r="J318" s="255">
        <v>1293.8</v>
      </c>
      <c r="K318" s="176">
        <v>1293.6</v>
      </c>
      <c r="L318" s="260">
        <f t="shared" si="26"/>
        <v>99.98454166022569</v>
      </c>
    </row>
    <row r="319" spans="1:12" ht="39.75" customHeight="1">
      <c r="A319" s="198"/>
      <c r="B319" s="210" t="s">
        <v>18</v>
      </c>
      <c r="C319" s="122" t="s">
        <v>36</v>
      </c>
      <c r="D319" s="182" t="s">
        <v>98</v>
      </c>
      <c r="E319" s="182" t="s">
        <v>99</v>
      </c>
      <c r="F319" s="182"/>
      <c r="G319" s="182"/>
      <c r="H319" s="391"/>
      <c r="I319" s="254">
        <f aca="true" t="shared" si="42" ref="I319:K321">I320</f>
        <v>205</v>
      </c>
      <c r="J319" s="254">
        <f t="shared" si="42"/>
        <v>405</v>
      </c>
      <c r="K319" s="262">
        <f t="shared" si="42"/>
        <v>405</v>
      </c>
      <c r="L319" s="386">
        <f t="shared" si="26"/>
        <v>100</v>
      </c>
    </row>
    <row r="320" spans="1:12" ht="72.75" customHeight="1">
      <c r="A320" s="198"/>
      <c r="B320" s="104" t="s">
        <v>408</v>
      </c>
      <c r="C320" s="105" t="s">
        <v>36</v>
      </c>
      <c r="D320" s="106" t="s">
        <v>98</v>
      </c>
      <c r="E320" s="106" t="s">
        <v>99</v>
      </c>
      <c r="F320" s="106" t="s">
        <v>261</v>
      </c>
      <c r="G320" s="106"/>
      <c r="H320" s="259"/>
      <c r="I320" s="255">
        <f t="shared" si="42"/>
        <v>205</v>
      </c>
      <c r="J320" s="255">
        <f t="shared" si="42"/>
        <v>405</v>
      </c>
      <c r="K320" s="176">
        <f t="shared" si="42"/>
        <v>405</v>
      </c>
      <c r="L320" s="260">
        <f t="shared" si="26"/>
        <v>100</v>
      </c>
    </row>
    <row r="321" spans="1:12" ht="37.5" customHeight="1">
      <c r="A321" s="198"/>
      <c r="B321" s="104" t="s">
        <v>298</v>
      </c>
      <c r="C321" s="105" t="s">
        <v>36</v>
      </c>
      <c r="D321" s="106" t="s">
        <v>98</v>
      </c>
      <c r="E321" s="106" t="s">
        <v>99</v>
      </c>
      <c r="F321" s="106" t="s">
        <v>262</v>
      </c>
      <c r="G321" s="106"/>
      <c r="H321" s="259" t="e">
        <f>H324</f>
        <v>#REF!</v>
      </c>
      <c r="I321" s="255">
        <f>I322</f>
        <v>205</v>
      </c>
      <c r="J321" s="255">
        <f t="shared" si="42"/>
        <v>405</v>
      </c>
      <c r="K321" s="176">
        <f t="shared" si="42"/>
        <v>405</v>
      </c>
      <c r="L321" s="260">
        <f t="shared" si="26"/>
        <v>100</v>
      </c>
    </row>
    <row r="322" spans="1:12" ht="58.5" customHeight="1">
      <c r="A322" s="198"/>
      <c r="B322" s="271" t="s">
        <v>501</v>
      </c>
      <c r="C322" s="105" t="s">
        <v>36</v>
      </c>
      <c r="D322" s="106" t="s">
        <v>98</v>
      </c>
      <c r="E322" s="106" t="s">
        <v>99</v>
      </c>
      <c r="F322" s="106" t="s">
        <v>263</v>
      </c>
      <c r="G322" s="106"/>
      <c r="H322" s="259"/>
      <c r="I322" s="255">
        <f>I323</f>
        <v>205</v>
      </c>
      <c r="J322" s="255">
        <f>J323</f>
        <v>405</v>
      </c>
      <c r="K322" s="176">
        <f>K323</f>
        <v>405</v>
      </c>
      <c r="L322" s="260">
        <f t="shared" si="26"/>
        <v>100</v>
      </c>
    </row>
    <row r="323" spans="1:12" ht="47.25">
      <c r="A323" s="198"/>
      <c r="B323" s="104" t="s">
        <v>502</v>
      </c>
      <c r="C323" s="105" t="s">
        <v>36</v>
      </c>
      <c r="D323" s="106" t="s">
        <v>98</v>
      </c>
      <c r="E323" s="106" t="s">
        <v>99</v>
      </c>
      <c r="F323" s="106" t="s">
        <v>264</v>
      </c>
      <c r="G323" s="106"/>
      <c r="H323" s="259"/>
      <c r="I323" s="255">
        <f>I324</f>
        <v>205</v>
      </c>
      <c r="J323" s="255">
        <f>J324</f>
        <v>405</v>
      </c>
      <c r="K323" s="176">
        <f>K324</f>
        <v>405</v>
      </c>
      <c r="L323" s="260">
        <f t="shared" si="26"/>
        <v>100</v>
      </c>
    </row>
    <row r="324" spans="1:12" ht="51" customHeight="1">
      <c r="A324" s="198"/>
      <c r="B324" s="271" t="s">
        <v>16</v>
      </c>
      <c r="C324" s="105" t="s">
        <v>36</v>
      </c>
      <c r="D324" s="106" t="s">
        <v>98</v>
      </c>
      <c r="E324" s="106" t="s">
        <v>99</v>
      </c>
      <c r="F324" s="106" t="s">
        <v>264</v>
      </c>
      <c r="G324" s="124" t="s">
        <v>17</v>
      </c>
      <c r="H324" s="259" t="e">
        <f>#REF!</f>
        <v>#REF!</v>
      </c>
      <c r="I324" s="258">
        <v>205</v>
      </c>
      <c r="J324" s="258">
        <v>405</v>
      </c>
      <c r="K324" s="279">
        <v>405</v>
      </c>
      <c r="L324" s="260">
        <f t="shared" si="26"/>
        <v>100</v>
      </c>
    </row>
    <row r="325" spans="1:12" ht="21.75" customHeight="1">
      <c r="A325" s="198"/>
      <c r="B325" s="214" t="s">
        <v>50</v>
      </c>
      <c r="C325" s="122" t="s">
        <v>36</v>
      </c>
      <c r="D325" s="182" t="s">
        <v>100</v>
      </c>
      <c r="E325" s="182"/>
      <c r="F325" s="182"/>
      <c r="G325" s="182"/>
      <c r="H325" s="391"/>
      <c r="I325" s="254">
        <f>I326+I332</f>
        <v>4433</v>
      </c>
      <c r="J325" s="254">
        <f>J326+J332</f>
        <v>4673</v>
      </c>
      <c r="K325" s="262">
        <f>K326+K332</f>
        <v>4673</v>
      </c>
      <c r="L325" s="386">
        <f t="shared" si="26"/>
        <v>100</v>
      </c>
    </row>
    <row r="326" spans="1:12" ht="21.75" customHeight="1">
      <c r="A326" s="198"/>
      <c r="B326" s="214" t="s">
        <v>26</v>
      </c>
      <c r="C326" s="122" t="s">
        <v>36</v>
      </c>
      <c r="D326" s="182" t="s">
        <v>100</v>
      </c>
      <c r="E326" s="182" t="s">
        <v>103</v>
      </c>
      <c r="F326" s="182"/>
      <c r="G326" s="182"/>
      <c r="H326" s="391"/>
      <c r="I326" s="254">
        <f aca="true" t="shared" si="43" ref="I326:K327">I327</f>
        <v>4433</v>
      </c>
      <c r="J326" s="254">
        <f t="shared" si="43"/>
        <v>4673</v>
      </c>
      <c r="K326" s="262">
        <f t="shared" si="43"/>
        <v>4673</v>
      </c>
      <c r="L326" s="386">
        <f t="shared" si="26"/>
        <v>100</v>
      </c>
    </row>
    <row r="327" spans="1:12" ht="52.5" customHeight="1">
      <c r="A327" s="198"/>
      <c r="B327" s="123" t="s">
        <v>256</v>
      </c>
      <c r="C327" s="105" t="s">
        <v>36</v>
      </c>
      <c r="D327" s="106" t="s">
        <v>100</v>
      </c>
      <c r="E327" s="106" t="s">
        <v>103</v>
      </c>
      <c r="F327" s="124" t="s">
        <v>239</v>
      </c>
      <c r="G327" s="106"/>
      <c r="H327" s="259"/>
      <c r="I327" s="255">
        <f t="shared" si="43"/>
        <v>4433</v>
      </c>
      <c r="J327" s="255">
        <f t="shared" si="43"/>
        <v>4673</v>
      </c>
      <c r="K327" s="176">
        <f>K328</f>
        <v>4673</v>
      </c>
      <c r="L327" s="260">
        <f t="shared" si="26"/>
        <v>100</v>
      </c>
    </row>
    <row r="328" spans="1:12" ht="31.5">
      <c r="A328" s="198"/>
      <c r="B328" s="108" t="s">
        <v>127</v>
      </c>
      <c r="C328" s="105" t="s">
        <v>36</v>
      </c>
      <c r="D328" s="106" t="s">
        <v>100</v>
      </c>
      <c r="E328" s="106" t="s">
        <v>103</v>
      </c>
      <c r="F328" s="124" t="s">
        <v>240</v>
      </c>
      <c r="G328" s="106"/>
      <c r="H328" s="259"/>
      <c r="I328" s="255">
        <f>I331</f>
        <v>4433</v>
      </c>
      <c r="J328" s="255">
        <f>J331</f>
        <v>4673</v>
      </c>
      <c r="K328" s="176">
        <f>K331</f>
        <v>4673</v>
      </c>
      <c r="L328" s="260">
        <f t="shared" si="26"/>
        <v>100</v>
      </c>
    </row>
    <row r="329" spans="1:12" ht="38.25" customHeight="1">
      <c r="A329" s="198"/>
      <c r="B329" s="108" t="s">
        <v>241</v>
      </c>
      <c r="C329" s="92">
        <v>992</v>
      </c>
      <c r="D329" s="124" t="s">
        <v>100</v>
      </c>
      <c r="E329" s="124" t="s">
        <v>103</v>
      </c>
      <c r="F329" s="124" t="s">
        <v>242</v>
      </c>
      <c r="G329" s="124"/>
      <c r="H329" s="259"/>
      <c r="I329" s="255">
        <f>I331</f>
        <v>4433</v>
      </c>
      <c r="J329" s="255">
        <f>J331</f>
        <v>4673</v>
      </c>
      <c r="K329" s="176">
        <f>K331</f>
        <v>4673</v>
      </c>
      <c r="L329" s="260">
        <f t="shared" si="26"/>
        <v>100</v>
      </c>
    </row>
    <row r="330" spans="1:12" ht="47.25">
      <c r="A330" s="198"/>
      <c r="B330" s="108" t="s">
        <v>500</v>
      </c>
      <c r="C330" s="121" t="s">
        <v>36</v>
      </c>
      <c r="D330" s="124" t="s">
        <v>100</v>
      </c>
      <c r="E330" s="124" t="s">
        <v>103</v>
      </c>
      <c r="F330" s="124" t="s">
        <v>243</v>
      </c>
      <c r="G330" s="124"/>
      <c r="H330" s="259"/>
      <c r="I330" s="255">
        <f>I331</f>
        <v>4433</v>
      </c>
      <c r="J330" s="255">
        <f>J331</f>
        <v>4673</v>
      </c>
      <c r="K330" s="176">
        <f>K331</f>
        <v>4673</v>
      </c>
      <c r="L330" s="260">
        <f t="shared" si="26"/>
        <v>100</v>
      </c>
    </row>
    <row r="331" spans="1:12" ht="61.5" customHeight="1">
      <c r="A331" s="198"/>
      <c r="B331" s="273" t="s">
        <v>16</v>
      </c>
      <c r="C331" s="121" t="s">
        <v>36</v>
      </c>
      <c r="D331" s="124" t="s">
        <v>100</v>
      </c>
      <c r="E331" s="124" t="s">
        <v>103</v>
      </c>
      <c r="F331" s="124" t="s">
        <v>243</v>
      </c>
      <c r="G331" s="124" t="s">
        <v>17</v>
      </c>
      <c r="H331" s="259"/>
      <c r="I331" s="255">
        <v>4433</v>
      </c>
      <c r="J331" s="255">
        <v>4673</v>
      </c>
      <c r="K331" s="176">
        <v>4673</v>
      </c>
      <c r="L331" s="260">
        <f t="shared" si="26"/>
        <v>100</v>
      </c>
    </row>
    <row r="332" spans="1:12" ht="15.75" hidden="1">
      <c r="A332" s="198"/>
      <c r="B332" s="214" t="s">
        <v>118</v>
      </c>
      <c r="C332" s="122" t="s">
        <v>36</v>
      </c>
      <c r="D332" s="182" t="s">
        <v>100</v>
      </c>
      <c r="E332" s="182" t="s">
        <v>104</v>
      </c>
      <c r="F332" s="182"/>
      <c r="G332" s="182"/>
      <c r="H332" s="204"/>
      <c r="I332" s="254">
        <f aca="true" t="shared" si="44" ref="I332:K333">I333</f>
        <v>0</v>
      </c>
      <c r="J332" s="254">
        <f t="shared" si="44"/>
        <v>0</v>
      </c>
      <c r="K332" s="254">
        <f t="shared" si="44"/>
        <v>0</v>
      </c>
      <c r="L332" s="177" t="e">
        <f t="shared" si="26"/>
        <v>#DIV/0!</v>
      </c>
    </row>
    <row r="333" spans="1:12" ht="57" customHeight="1" hidden="1">
      <c r="A333" s="198"/>
      <c r="B333" s="123" t="s">
        <v>256</v>
      </c>
      <c r="C333" s="105" t="s">
        <v>36</v>
      </c>
      <c r="D333" s="106" t="s">
        <v>100</v>
      </c>
      <c r="E333" s="106" t="s">
        <v>104</v>
      </c>
      <c r="F333" s="124" t="s">
        <v>239</v>
      </c>
      <c r="G333" s="106"/>
      <c r="H333" s="107"/>
      <c r="I333" s="255">
        <f t="shared" si="44"/>
        <v>0</v>
      </c>
      <c r="J333" s="255">
        <f t="shared" si="44"/>
        <v>0</v>
      </c>
      <c r="K333" s="255">
        <f t="shared" si="44"/>
        <v>0</v>
      </c>
      <c r="L333" s="178" t="e">
        <f t="shared" si="26"/>
        <v>#DIV/0!</v>
      </c>
    </row>
    <row r="334" spans="1:12" ht="42" customHeight="1" hidden="1">
      <c r="A334" s="198"/>
      <c r="B334" s="104" t="s">
        <v>298</v>
      </c>
      <c r="C334" s="105" t="s">
        <v>36</v>
      </c>
      <c r="D334" s="106" t="s">
        <v>100</v>
      </c>
      <c r="E334" s="106" t="s">
        <v>104</v>
      </c>
      <c r="F334" s="124" t="s">
        <v>244</v>
      </c>
      <c r="G334" s="106"/>
      <c r="H334" s="107"/>
      <c r="I334" s="255">
        <f>I335+I338</f>
        <v>0</v>
      </c>
      <c r="J334" s="255">
        <f>J335+J338</f>
        <v>0</v>
      </c>
      <c r="K334" s="255">
        <f>K335+K338</f>
        <v>0</v>
      </c>
      <c r="L334" s="178" t="e">
        <f>K334/J334*100</f>
        <v>#DIV/0!</v>
      </c>
    </row>
    <row r="335" spans="1:12" ht="57.75" customHeight="1" hidden="1">
      <c r="A335" s="198"/>
      <c r="B335" s="108" t="s">
        <v>245</v>
      </c>
      <c r="C335" s="92">
        <v>992</v>
      </c>
      <c r="D335" s="124" t="s">
        <v>100</v>
      </c>
      <c r="E335" s="124" t="s">
        <v>104</v>
      </c>
      <c r="F335" s="124" t="s">
        <v>246</v>
      </c>
      <c r="G335" s="124"/>
      <c r="H335" s="107"/>
      <c r="I335" s="255">
        <f aca="true" t="shared" si="45" ref="I335:K336">I336</f>
        <v>0</v>
      </c>
      <c r="J335" s="255">
        <f t="shared" si="45"/>
        <v>0</v>
      </c>
      <c r="K335" s="255">
        <f t="shared" si="45"/>
        <v>0</v>
      </c>
      <c r="L335" s="178" t="e">
        <f t="shared" si="26"/>
        <v>#DIV/0!</v>
      </c>
    </row>
    <row r="336" spans="1:12" ht="59.25" customHeight="1" hidden="1">
      <c r="A336" s="198"/>
      <c r="B336" s="206" t="s">
        <v>138</v>
      </c>
      <c r="C336" s="92">
        <v>992</v>
      </c>
      <c r="D336" s="124" t="s">
        <v>100</v>
      </c>
      <c r="E336" s="124" t="s">
        <v>104</v>
      </c>
      <c r="F336" s="124" t="s">
        <v>247</v>
      </c>
      <c r="G336" s="124"/>
      <c r="H336" s="107"/>
      <c r="I336" s="255">
        <f t="shared" si="45"/>
        <v>0</v>
      </c>
      <c r="J336" s="255">
        <f t="shared" si="45"/>
        <v>0</v>
      </c>
      <c r="K336" s="255">
        <f t="shared" si="45"/>
        <v>0</v>
      </c>
      <c r="L336" s="178" t="e">
        <f aca="true" t="shared" si="46" ref="L336:L342">K336/J336*100</f>
        <v>#DIV/0!</v>
      </c>
    </row>
    <row r="337" spans="1:12" ht="64.5" customHeight="1" hidden="1">
      <c r="A337" s="198"/>
      <c r="B337" s="108" t="s">
        <v>165</v>
      </c>
      <c r="C337" s="92">
        <v>992</v>
      </c>
      <c r="D337" s="124" t="s">
        <v>100</v>
      </c>
      <c r="E337" s="124" t="s">
        <v>104</v>
      </c>
      <c r="F337" s="124" t="s">
        <v>247</v>
      </c>
      <c r="G337" s="124" t="s">
        <v>8</v>
      </c>
      <c r="H337" s="107"/>
      <c r="I337" s="255"/>
      <c r="J337" s="255"/>
      <c r="K337" s="255"/>
      <c r="L337" s="178" t="e">
        <f t="shared" si="46"/>
        <v>#DIV/0!</v>
      </c>
    </row>
    <row r="338" spans="1:12" ht="74.25" customHeight="1" hidden="1">
      <c r="A338" s="198"/>
      <c r="B338" s="108" t="s">
        <v>458</v>
      </c>
      <c r="C338" s="92">
        <v>992</v>
      </c>
      <c r="D338" s="124" t="s">
        <v>100</v>
      </c>
      <c r="E338" s="124" t="s">
        <v>104</v>
      </c>
      <c r="F338" s="124" t="s">
        <v>459</v>
      </c>
      <c r="G338" s="124"/>
      <c r="H338" s="259"/>
      <c r="I338" s="255">
        <f>I339+I341</f>
        <v>0</v>
      </c>
      <c r="J338" s="255">
        <f>J339+J341</f>
        <v>0</v>
      </c>
      <c r="K338" s="255">
        <f>K339+K341</f>
        <v>0</v>
      </c>
      <c r="L338" s="260" t="e">
        <f t="shared" si="46"/>
        <v>#DIV/0!</v>
      </c>
    </row>
    <row r="339" spans="1:12" ht="15" customHeight="1" hidden="1">
      <c r="A339" s="198"/>
      <c r="B339" s="108" t="s">
        <v>460</v>
      </c>
      <c r="C339" s="92">
        <v>992</v>
      </c>
      <c r="D339" s="124" t="s">
        <v>100</v>
      </c>
      <c r="E339" s="124" t="s">
        <v>104</v>
      </c>
      <c r="F339" s="124" t="s">
        <v>461</v>
      </c>
      <c r="G339" s="124"/>
      <c r="H339" s="259"/>
      <c r="I339" s="255">
        <f>I340</f>
        <v>0</v>
      </c>
      <c r="J339" s="255">
        <f>J340</f>
        <v>0</v>
      </c>
      <c r="K339" s="255">
        <f>K340</f>
        <v>0</v>
      </c>
      <c r="L339" s="260" t="e">
        <f t="shared" si="46"/>
        <v>#DIV/0!</v>
      </c>
    </row>
    <row r="340" spans="1:12" ht="42.75" customHeight="1" hidden="1">
      <c r="A340" s="198"/>
      <c r="B340" s="108" t="s">
        <v>165</v>
      </c>
      <c r="C340" s="92">
        <v>992</v>
      </c>
      <c r="D340" s="124" t="s">
        <v>100</v>
      </c>
      <c r="E340" s="124" t="s">
        <v>104</v>
      </c>
      <c r="F340" s="124" t="s">
        <v>461</v>
      </c>
      <c r="G340" s="124" t="s">
        <v>8</v>
      </c>
      <c r="H340" s="259"/>
      <c r="I340" s="255"/>
      <c r="J340" s="255"/>
      <c r="K340" s="255"/>
      <c r="L340" s="260" t="e">
        <f t="shared" si="46"/>
        <v>#DIV/0!</v>
      </c>
    </row>
    <row r="341" spans="1:12" ht="18.75" customHeight="1" hidden="1">
      <c r="A341" s="198"/>
      <c r="B341" s="108" t="s">
        <v>337</v>
      </c>
      <c r="C341" s="92">
        <v>992</v>
      </c>
      <c r="D341" s="124" t="s">
        <v>100</v>
      </c>
      <c r="E341" s="124" t="s">
        <v>104</v>
      </c>
      <c r="F341" s="124" t="s">
        <v>462</v>
      </c>
      <c r="G341" s="124"/>
      <c r="H341" s="259"/>
      <c r="I341" s="255">
        <f>I342</f>
        <v>0</v>
      </c>
      <c r="J341" s="255">
        <f>J342</f>
        <v>0</v>
      </c>
      <c r="K341" s="255">
        <f>K342</f>
        <v>0</v>
      </c>
      <c r="L341" s="260" t="e">
        <f t="shared" si="46"/>
        <v>#DIV/0!</v>
      </c>
    </row>
    <row r="342" spans="1:12" ht="14.25" customHeight="1" hidden="1">
      <c r="A342" s="198"/>
      <c r="B342" s="108" t="s">
        <v>165</v>
      </c>
      <c r="C342" s="92">
        <v>992</v>
      </c>
      <c r="D342" s="124" t="s">
        <v>100</v>
      </c>
      <c r="E342" s="124" t="s">
        <v>104</v>
      </c>
      <c r="F342" s="124" t="s">
        <v>462</v>
      </c>
      <c r="G342" s="124" t="s">
        <v>8</v>
      </c>
      <c r="H342" s="259"/>
      <c r="I342" s="255"/>
      <c r="J342" s="255"/>
      <c r="K342" s="255"/>
      <c r="L342" s="260" t="e">
        <f t="shared" si="46"/>
        <v>#DIV/0!</v>
      </c>
    </row>
    <row r="343" spans="1:12" ht="15.75">
      <c r="A343" s="377"/>
      <c r="B343" s="378"/>
      <c r="C343" s="379"/>
      <c r="D343" s="380"/>
      <c r="E343" s="380"/>
      <c r="F343" s="380"/>
      <c r="G343" s="380"/>
      <c r="H343" s="381"/>
      <c r="I343" s="382"/>
      <c r="J343" s="382"/>
      <c r="K343" s="382"/>
      <c r="L343" s="383"/>
    </row>
    <row r="344" spans="1:12" ht="24.75" customHeight="1">
      <c r="A344" s="377"/>
      <c r="B344" s="378"/>
      <c r="C344" s="379"/>
      <c r="D344" s="380"/>
      <c r="E344" s="380"/>
      <c r="F344" s="380"/>
      <c r="G344" s="380"/>
      <c r="H344" s="381"/>
      <c r="I344" s="382"/>
      <c r="J344" s="382"/>
      <c r="K344" s="382"/>
      <c r="L344" s="383"/>
    </row>
    <row r="345" spans="1:12" ht="26.25" customHeight="1">
      <c r="A345" s="152"/>
      <c r="B345" s="153"/>
      <c r="C345" s="152"/>
      <c r="D345" s="43"/>
      <c r="E345" s="43"/>
      <c r="F345" s="43"/>
      <c r="G345" s="43"/>
      <c r="H345" s="154"/>
      <c r="I345" s="155"/>
      <c r="J345" s="156"/>
      <c r="K345" s="157"/>
      <c r="L345" s="158"/>
    </row>
    <row r="346" spans="1:12" s="163" customFormat="1" ht="74.25" customHeight="1">
      <c r="A346" s="355" t="s">
        <v>598</v>
      </c>
      <c r="B346" s="355"/>
      <c r="C346" s="355"/>
      <c r="D346" s="355"/>
      <c r="E346" s="161"/>
      <c r="F346" s="161"/>
      <c r="G346" s="161"/>
      <c r="H346" s="162"/>
      <c r="I346" s="162"/>
      <c r="L346" s="164" t="s">
        <v>601</v>
      </c>
    </row>
    <row r="348" spans="11:12" ht="15.75">
      <c r="K348" s="356"/>
      <c r="L348" s="356"/>
    </row>
    <row r="353" ht="6" customHeight="1"/>
  </sheetData>
  <sheetProtection/>
  <mergeCells count="11">
    <mergeCell ref="J1:L1"/>
    <mergeCell ref="J2:L2"/>
    <mergeCell ref="J3:L3"/>
    <mergeCell ref="J4:L4"/>
    <mergeCell ref="J5:L5"/>
    <mergeCell ref="A346:D346"/>
    <mergeCell ref="K348:L348"/>
    <mergeCell ref="A9:L9"/>
    <mergeCell ref="A7:L7"/>
    <mergeCell ref="A10:L10"/>
    <mergeCell ref="N287:O287"/>
  </mergeCells>
  <printOptions horizontalCentered="1"/>
  <pageMargins left="1.1811023622047245" right="0.3937007874015748" top="0.7874015748031497" bottom="0.7874015748031497" header="0.3937007874015748" footer="0.3937007874015748"/>
  <pageSetup blackAndWhite="1" fitToHeight="8" fitToWidth="1" horizontalDpi="600" verticalDpi="600" orientation="portrait" paperSize="9" scale="45" r:id="rId1"/>
  <rowBreaks count="1" manualBreakCount="1">
    <brk id="283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AM48"/>
  <sheetViews>
    <sheetView zoomScale="70" zoomScaleNormal="70" zoomScaleSheetLayoutView="87" zoomScalePageLayoutView="0" workbookViewId="0" topLeftCell="A16">
      <selection activeCell="A47" sqref="A47:B47"/>
    </sheetView>
  </sheetViews>
  <sheetFormatPr defaultColWidth="9.00390625" defaultRowHeight="12.75"/>
  <cols>
    <col min="1" max="1" width="7.125" style="30" customWidth="1"/>
    <col min="2" max="2" width="54.75390625" style="63" customWidth="1"/>
    <col min="3" max="3" width="13.00390625" style="65" customWidth="1"/>
    <col min="4" max="4" width="23.125" style="63" customWidth="1"/>
    <col min="5" max="5" width="18.75390625" style="63" customWidth="1"/>
    <col min="6" max="6" width="17.125" style="63" customWidth="1"/>
    <col min="7" max="7" width="18.25390625" style="63" customWidth="1"/>
    <col min="8" max="10" width="9.125" style="63" customWidth="1"/>
    <col min="11" max="11" width="15.625" style="63" customWidth="1"/>
    <col min="12" max="12" width="17.00390625" style="63" customWidth="1"/>
    <col min="13" max="16384" width="9.125" style="63" customWidth="1"/>
  </cols>
  <sheetData>
    <row r="1" spans="1:12" s="1" customFormat="1" ht="22.5" customHeight="1">
      <c r="A1" s="115"/>
      <c r="B1" s="115"/>
      <c r="C1" s="115"/>
      <c r="D1" s="115"/>
      <c r="E1" s="362" t="s">
        <v>289</v>
      </c>
      <c r="F1" s="362"/>
      <c r="G1" s="362"/>
      <c r="H1" s="115"/>
      <c r="I1" s="115"/>
      <c r="J1" s="115"/>
      <c r="K1" s="115"/>
      <c r="L1" s="115"/>
    </row>
    <row r="2" spans="1:12" s="1" customFormat="1" ht="18.75" customHeight="1">
      <c r="A2" s="115"/>
      <c r="B2" s="115"/>
      <c r="C2" s="115"/>
      <c r="D2" s="115"/>
      <c r="E2" s="362" t="s">
        <v>503</v>
      </c>
      <c r="F2" s="362"/>
      <c r="G2" s="362"/>
      <c r="H2" s="115"/>
      <c r="I2" s="115"/>
      <c r="J2" s="115"/>
      <c r="K2" s="115"/>
      <c r="L2" s="115"/>
    </row>
    <row r="3" spans="1:12" s="1" customFormat="1" ht="18.75" customHeight="1">
      <c r="A3" s="115"/>
      <c r="B3" s="115"/>
      <c r="C3" s="115"/>
      <c r="D3" s="115"/>
      <c r="E3" s="362" t="s">
        <v>505</v>
      </c>
      <c r="F3" s="362"/>
      <c r="G3" s="362"/>
      <c r="H3" s="115"/>
      <c r="I3" s="115"/>
      <c r="J3" s="115"/>
      <c r="K3" s="115"/>
      <c r="L3" s="115"/>
    </row>
    <row r="4" spans="1:12" s="1" customFormat="1" ht="18.75" customHeight="1">
      <c r="A4" s="115"/>
      <c r="B4" s="115"/>
      <c r="C4" s="115"/>
      <c r="D4" s="115"/>
      <c r="E4" s="362" t="s">
        <v>267</v>
      </c>
      <c r="F4" s="362"/>
      <c r="G4" s="362"/>
      <c r="H4" s="115"/>
      <c r="I4" s="115"/>
      <c r="J4" s="115"/>
      <c r="K4" s="115"/>
      <c r="L4" s="115"/>
    </row>
    <row r="5" spans="1:12" s="1" customFormat="1" ht="18.75" customHeight="1">
      <c r="A5" s="115"/>
      <c r="B5" s="115"/>
      <c r="C5" s="115"/>
      <c r="D5" s="115"/>
      <c r="E5" s="362" t="s">
        <v>268</v>
      </c>
      <c r="F5" s="362"/>
      <c r="G5" s="362"/>
      <c r="H5" s="115"/>
      <c r="I5" s="115"/>
      <c r="J5" s="115"/>
      <c r="K5" s="115"/>
      <c r="L5" s="115"/>
    </row>
    <row r="6" spans="1:39" s="29" customFormat="1" ht="51.75" customHeight="1">
      <c r="A6" s="366" t="s">
        <v>589</v>
      </c>
      <c r="B6" s="366"/>
      <c r="C6" s="366"/>
      <c r="D6" s="366"/>
      <c r="E6" s="366"/>
      <c r="F6" s="366"/>
      <c r="G6" s="366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</row>
    <row r="7" spans="1:39" s="29" customFormat="1" ht="18" customHeight="1">
      <c r="A7" s="367"/>
      <c r="B7" s="367"/>
      <c r="C7" s="367"/>
      <c r="D7" s="367"/>
      <c r="E7" s="367"/>
      <c r="F7" s="367"/>
      <c r="G7" s="367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</row>
    <row r="8" spans="1:39" s="29" customFormat="1" ht="18.75">
      <c r="A8" s="30"/>
      <c r="B8" s="52"/>
      <c r="C8" s="51"/>
      <c r="D8" s="38"/>
      <c r="E8" s="38"/>
      <c r="G8" s="53" t="s">
        <v>35</v>
      </c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</row>
    <row r="9" spans="1:39" s="31" customFormat="1" ht="131.25" customHeight="1">
      <c r="A9" s="54" t="s">
        <v>80</v>
      </c>
      <c r="B9" s="44" t="s">
        <v>72</v>
      </c>
      <c r="C9" s="55" t="s">
        <v>128</v>
      </c>
      <c r="D9" s="32" t="s">
        <v>575</v>
      </c>
      <c r="E9" s="56" t="s">
        <v>111</v>
      </c>
      <c r="F9" s="57" t="s">
        <v>74</v>
      </c>
      <c r="G9" s="45" t="s">
        <v>82</v>
      </c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</row>
    <row r="10" spans="1:39" s="31" customFormat="1" ht="17.25" customHeight="1">
      <c r="A10" s="58" t="s">
        <v>75</v>
      </c>
      <c r="B10" s="59">
        <v>2</v>
      </c>
      <c r="C10" s="60">
        <v>3</v>
      </c>
      <c r="D10" s="60">
        <v>4</v>
      </c>
      <c r="E10" s="60">
        <v>5</v>
      </c>
      <c r="F10" s="60">
        <v>6</v>
      </c>
      <c r="G10" s="60" t="s">
        <v>22</v>
      </c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</row>
    <row r="11" spans="1:39" s="31" customFormat="1" ht="15.75">
      <c r="A11" s="62">
        <v>1</v>
      </c>
      <c r="B11" s="215" t="s">
        <v>21</v>
      </c>
      <c r="C11" s="216"/>
      <c r="D11" s="240">
        <f>D13+D20+D22+D26+D29+D34+D36+D39+D43</f>
        <v>268118.5</v>
      </c>
      <c r="E11" s="240">
        <f>E13+E20+E22+E26+E29+E34+E36+E39+E43</f>
        <v>473262.409</v>
      </c>
      <c r="F11" s="240">
        <f>F13+F20+F22+F26+F29+F34+F36+F39+F43</f>
        <v>459751.64851999993</v>
      </c>
      <c r="G11" s="217">
        <f>F11/E11*100</f>
        <v>97.1451862173993</v>
      </c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</row>
    <row r="12" spans="1:39" s="34" customFormat="1" ht="15.75">
      <c r="A12" s="61"/>
      <c r="B12" s="218" t="s">
        <v>110</v>
      </c>
      <c r="C12" s="219"/>
      <c r="D12" s="241"/>
      <c r="E12" s="241"/>
      <c r="F12" s="241"/>
      <c r="G12" s="22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</row>
    <row r="13" spans="1:39" s="31" customFormat="1" ht="15.75">
      <c r="A13" s="62" t="s">
        <v>81</v>
      </c>
      <c r="B13" s="208" t="s">
        <v>45</v>
      </c>
      <c r="C13" s="221" t="s">
        <v>41</v>
      </c>
      <c r="D13" s="242">
        <f>D14+D16+D17+D19+D15+D18</f>
        <v>20362.7</v>
      </c>
      <c r="E13" s="242">
        <f>E14+E16+E17+E19+E15+E18</f>
        <v>24897</v>
      </c>
      <c r="F13" s="263">
        <f>F14+F16+F17+F19+F15+F18</f>
        <v>24059.9</v>
      </c>
      <c r="G13" s="217">
        <f aca="true" t="shared" si="0" ref="G13:G44">F13/E13*100</f>
        <v>96.6377475197815</v>
      </c>
      <c r="H13" s="139"/>
      <c r="I13" s="141"/>
      <c r="J13" s="141"/>
      <c r="K13" s="142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</row>
    <row r="14" spans="1:39" s="31" customFormat="1" ht="55.5" customHeight="1">
      <c r="A14" s="62"/>
      <c r="B14" s="222" t="s">
        <v>27</v>
      </c>
      <c r="C14" s="223" t="s">
        <v>114</v>
      </c>
      <c r="D14" s="243">
        <f>Ведомственная!I32</f>
        <v>1458.6</v>
      </c>
      <c r="E14" s="244">
        <f>Ведомственная!J32</f>
        <v>1614.1</v>
      </c>
      <c r="F14" s="264">
        <f>Ведомственная!K32</f>
        <v>1614.1</v>
      </c>
      <c r="G14" s="220">
        <f t="shared" si="0"/>
        <v>100</v>
      </c>
      <c r="H14" s="139"/>
      <c r="I14" s="141"/>
      <c r="J14" s="139"/>
      <c r="K14" s="142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</row>
    <row r="15" spans="1:39" s="31" customFormat="1" ht="67.5" customHeight="1" hidden="1">
      <c r="A15" s="62"/>
      <c r="B15" s="222" t="s">
        <v>362</v>
      </c>
      <c r="C15" s="223" t="s">
        <v>398</v>
      </c>
      <c r="D15" s="243">
        <f>Ведомственная!I17</f>
        <v>0</v>
      </c>
      <c r="E15" s="244">
        <f>Ведомственная!J17</f>
        <v>0</v>
      </c>
      <c r="F15" s="264">
        <f>Ведомственная!K17</f>
        <v>0</v>
      </c>
      <c r="G15" s="220">
        <v>0</v>
      </c>
      <c r="H15" s="139"/>
      <c r="I15" s="141"/>
      <c r="J15" s="139"/>
      <c r="K15" s="142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</row>
    <row r="16" spans="1:38" ht="73.5" customHeight="1">
      <c r="A16" s="62"/>
      <c r="B16" s="222" t="s">
        <v>108</v>
      </c>
      <c r="C16" s="223" t="s">
        <v>42</v>
      </c>
      <c r="D16" s="243">
        <f>Ведомственная!I38</f>
        <v>13892</v>
      </c>
      <c r="E16" s="244">
        <f>Ведомственная!J38</f>
        <v>13988.4</v>
      </c>
      <c r="F16" s="264">
        <f>Ведомственная!K38</f>
        <v>13759</v>
      </c>
      <c r="G16" s="220">
        <f t="shared" si="0"/>
        <v>98.36006977209688</v>
      </c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</row>
    <row r="17" spans="1:38" ht="54.75" customHeight="1">
      <c r="A17" s="62"/>
      <c r="B17" s="222" t="s">
        <v>48</v>
      </c>
      <c r="C17" s="223" t="s">
        <v>47</v>
      </c>
      <c r="D17" s="243">
        <f>Ведомственная!I48+Ведомственная!I24</f>
        <v>418.5</v>
      </c>
      <c r="E17" s="243">
        <f>Ведомственная!J48+Ведомственная!J24</f>
        <v>603.4</v>
      </c>
      <c r="F17" s="265">
        <f>Ведомственная!K48+Ведомственная!K24</f>
        <v>603.4</v>
      </c>
      <c r="G17" s="220">
        <f t="shared" si="0"/>
        <v>100</v>
      </c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</row>
    <row r="18" spans="1:38" ht="15.75">
      <c r="A18" s="62"/>
      <c r="B18" s="222" t="s">
        <v>440</v>
      </c>
      <c r="C18" s="223" t="s">
        <v>445</v>
      </c>
      <c r="D18" s="243">
        <f>Ведомственная!I64</f>
        <v>200</v>
      </c>
      <c r="E18" s="243">
        <f>Ведомственная!J64</f>
        <v>0</v>
      </c>
      <c r="F18" s="265">
        <f>Ведомственная!K64</f>
        <v>0</v>
      </c>
      <c r="G18" s="220" t="e">
        <f t="shared" si="0"/>
        <v>#DIV/0!</v>
      </c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</row>
    <row r="19" spans="1:38" ht="15.75">
      <c r="A19" s="62"/>
      <c r="B19" s="222" t="s">
        <v>46</v>
      </c>
      <c r="C19" s="223" t="s">
        <v>28</v>
      </c>
      <c r="D19" s="243">
        <f>Ведомственная!I65</f>
        <v>4393.6</v>
      </c>
      <c r="E19" s="244">
        <f>Ведомственная!J65</f>
        <v>8691.099999999999</v>
      </c>
      <c r="F19" s="264">
        <f>Ведомственная!K65</f>
        <v>8083.400000000001</v>
      </c>
      <c r="G19" s="220">
        <f t="shared" si="0"/>
        <v>93.00778957784402</v>
      </c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</row>
    <row r="20" spans="1:38" ht="15.75">
      <c r="A20" s="62" t="s">
        <v>83</v>
      </c>
      <c r="B20" s="208" t="s">
        <v>119</v>
      </c>
      <c r="C20" s="221" t="s">
        <v>29</v>
      </c>
      <c r="D20" s="246">
        <f>D21</f>
        <v>1023.4</v>
      </c>
      <c r="E20" s="247">
        <f>E21</f>
        <v>1186.3</v>
      </c>
      <c r="F20" s="266">
        <f>F21</f>
        <v>1186.3</v>
      </c>
      <c r="G20" s="217">
        <f t="shared" si="0"/>
        <v>100</v>
      </c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</row>
    <row r="21" spans="1:38" ht="15.75">
      <c r="A21" s="62"/>
      <c r="B21" s="222" t="s">
        <v>120</v>
      </c>
      <c r="C21" s="223" t="s">
        <v>30</v>
      </c>
      <c r="D21" s="245">
        <f>Ведомственная!I109</f>
        <v>1023.4</v>
      </c>
      <c r="E21" s="245">
        <f>Ведомственная!J109</f>
        <v>1186.3</v>
      </c>
      <c r="F21" s="245">
        <f>Ведомственная!K109</f>
        <v>1186.3</v>
      </c>
      <c r="G21" s="220">
        <f t="shared" si="0"/>
        <v>100</v>
      </c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</row>
    <row r="22" spans="1:38" ht="38.25" customHeight="1">
      <c r="A22" s="62" t="s">
        <v>84</v>
      </c>
      <c r="B22" s="208" t="s">
        <v>51</v>
      </c>
      <c r="C22" s="221" t="s">
        <v>43</v>
      </c>
      <c r="D22" s="247">
        <f>D24+D25</f>
        <v>682</v>
      </c>
      <c r="E22" s="247">
        <f>E24+E25</f>
        <v>6527.8</v>
      </c>
      <c r="F22" s="266">
        <f>F24+F25</f>
        <v>6522.599999999999</v>
      </c>
      <c r="G22" s="217">
        <f t="shared" si="0"/>
        <v>99.9203406967125</v>
      </c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</row>
    <row r="23" spans="1:38" ht="47.25" hidden="1">
      <c r="A23" s="62"/>
      <c r="B23" s="222" t="s">
        <v>109</v>
      </c>
      <c r="C23" s="223" t="s">
        <v>44</v>
      </c>
      <c r="D23" s="245">
        <f>Ведомственная!I117</f>
        <v>245</v>
      </c>
      <c r="E23" s="245">
        <f>Ведомственная!J117</f>
        <v>5974.400000000001</v>
      </c>
      <c r="F23" s="245">
        <f>Ведомственная!K117</f>
        <v>5973.2</v>
      </c>
      <c r="G23" s="220">
        <f t="shared" si="0"/>
        <v>99.97991430101766</v>
      </c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</row>
    <row r="24" spans="1:38" ht="51.75" customHeight="1">
      <c r="A24" s="62"/>
      <c r="B24" s="222" t="s">
        <v>447</v>
      </c>
      <c r="C24" s="223" t="s">
        <v>0</v>
      </c>
      <c r="D24" s="245">
        <f>Ведомственная!I117</f>
        <v>245</v>
      </c>
      <c r="E24" s="245">
        <f>Ведомственная!J117</f>
        <v>5974.400000000001</v>
      </c>
      <c r="F24" s="245">
        <f>Ведомственная!K117</f>
        <v>5973.2</v>
      </c>
      <c r="G24" s="220">
        <f t="shared" si="0"/>
        <v>99.97991430101766</v>
      </c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</row>
    <row r="25" spans="1:38" ht="39" customHeight="1">
      <c r="A25" s="62"/>
      <c r="B25" s="222" t="s">
        <v>180</v>
      </c>
      <c r="C25" s="223" t="s">
        <v>248</v>
      </c>
      <c r="D25" s="245">
        <f>Ведомственная!I134</f>
        <v>437</v>
      </c>
      <c r="E25" s="245">
        <f>Ведомственная!J134</f>
        <v>553.4</v>
      </c>
      <c r="F25" s="245">
        <f>Ведомственная!K134</f>
        <v>549.4</v>
      </c>
      <c r="G25" s="220">
        <f t="shared" si="0"/>
        <v>99.27719551861222</v>
      </c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</row>
    <row r="26" spans="1:38" ht="15.75">
      <c r="A26" s="62" t="s">
        <v>85</v>
      </c>
      <c r="B26" s="208" t="s">
        <v>52</v>
      </c>
      <c r="C26" s="221" t="s">
        <v>58</v>
      </c>
      <c r="D26" s="247">
        <f>D27+D28</f>
        <v>13899.2</v>
      </c>
      <c r="E26" s="247">
        <f>E27+E28</f>
        <v>21283.6</v>
      </c>
      <c r="F26" s="247">
        <f>F27+F28</f>
        <v>16154.7</v>
      </c>
      <c r="G26" s="217">
        <f t="shared" si="0"/>
        <v>75.9021030276833</v>
      </c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</row>
    <row r="27" spans="1:38" ht="15.75">
      <c r="A27" s="62"/>
      <c r="B27" s="222" t="s">
        <v>117</v>
      </c>
      <c r="C27" s="223" t="s">
        <v>106</v>
      </c>
      <c r="D27" s="245">
        <f>Ведомственная!I141</f>
        <v>8394.5</v>
      </c>
      <c r="E27" s="264">
        <f>Ведомственная!J141</f>
        <v>14950.6</v>
      </c>
      <c r="F27" s="245">
        <f>Ведомственная!K141</f>
        <v>10043.1</v>
      </c>
      <c r="G27" s="220">
        <f t="shared" si="0"/>
        <v>67.17523042553476</v>
      </c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</row>
    <row r="28" spans="1:38" ht="23.25" customHeight="1">
      <c r="A28" s="62"/>
      <c r="B28" s="222" t="s">
        <v>93</v>
      </c>
      <c r="C28" s="223" t="s">
        <v>107</v>
      </c>
      <c r="D28" s="245">
        <f>Ведомственная!I157</f>
        <v>5504.7</v>
      </c>
      <c r="E28" s="245">
        <f>Ведомственная!J157</f>
        <v>6333</v>
      </c>
      <c r="F28" s="245">
        <f>Ведомственная!K157</f>
        <v>6111.599999999999</v>
      </c>
      <c r="G28" s="220">
        <f t="shared" si="0"/>
        <v>96.50402652771197</v>
      </c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</row>
    <row r="29" spans="1:38" ht="15.75">
      <c r="A29" s="62" t="s">
        <v>86</v>
      </c>
      <c r="B29" s="208" t="s">
        <v>54</v>
      </c>
      <c r="C29" s="221" t="s">
        <v>59</v>
      </c>
      <c r="D29" s="248">
        <f>SUM(D30:D33)</f>
        <v>197179.1</v>
      </c>
      <c r="E29" s="248">
        <f>SUM(E30:E33)</f>
        <v>356730.5</v>
      </c>
      <c r="F29" s="248">
        <f>SUM(F30:F33)</f>
        <v>349391.95859999995</v>
      </c>
      <c r="G29" s="217">
        <f t="shared" si="0"/>
        <v>97.94283320321642</v>
      </c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</row>
    <row r="30" spans="1:38" ht="15.75">
      <c r="A30" s="62"/>
      <c r="B30" s="224" t="s">
        <v>134</v>
      </c>
      <c r="C30" s="225" t="s">
        <v>139</v>
      </c>
      <c r="D30" s="244">
        <f>Ведомственная!I169</f>
        <v>173255.4</v>
      </c>
      <c r="E30" s="244">
        <f>Ведомственная!J169</f>
        <v>315137.9</v>
      </c>
      <c r="F30" s="245">
        <f>Ведомственная!K169</f>
        <v>308326</v>
      </c>
      <c r="G30" s="220">
        <f t="shared" si="0"/>
        <v>97.83843834714897</v>
      </c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</row>
    <row r="31" spans="1:38" ht="15.75">
      <c r="A31" s="62"/>
      <c r="B31" s="222" t="s">
        <v>55</v>
      </c>
      <c r="C31" s="223" t="s">
        <v>60</v>
      </c>
      <c r="D31" s="245">
        <f>Ведомственная!I189</f>
        <v>20</v>
      </c>
      <c r="E31" s="245">
        <f>Ведомственная!J189</f>
        <v>557</v>
      </c>
      <c r="F31" s="245">
        <f>Ведомственная!K189</f>
        <v>463.8</v>
      </c>
      <c r="G31" s="220">
        <f t="shared" si="0"/>
        <v>83.26750448833035</v>
      </c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</row>
    <row r="32" spans="1:38" s="34" customFormat="1" ht="15.75">
      <c r="A32" s="62"/>
      <c r="B32" s="222" t="s">
        <v>69</v>
      </c>
      <c r="C32" s="223" t="s">
        <v>70</v>
      </c>
      <c r="D32" s="245">
        <f>Ведомственная!I198</f>
        <v>5735</v>
      </c>
      <c r="E32" s="245">
        <f>Ведомственная!J198</f>
        <v>17330.5</v>
      </c>
      <c r="F32" s="245">
        <f>Ведомственная!K198</f>
        <v>16897.0586</v>
      </c>
      <c r="G32" s="220">
        <f t="shared" si="0"/>
        <v>97.49896771587665</v>
      </c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</row>
    <row r="33" spans="1:38" s="34" customFormat="1" ht="31.5">
      <c r="A33" s="62"/>
      <c r="B33" s="222" t="s">
        <v>125</v>
      </c>
      <c r="C33" s="223" t="s">
        <v>1</v>
      </c>
      <c r="D33" s="244">
        <f>Ведомственная!I233</f>
        <v>18168.7</v>
      </c>
      <c r="E33" s="244">
        <f>Ведомственная!J233</f>
        <v>23705.1</v>
      </c>
      <c r="F33" s="244">
        <f>Ведомственная!K233</f>
        <v>23705.1</v>
      </c>
      <c r="G33" s="220">
        <f t="shared" si="0"/>
        <v>100</v>
      </c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</row>
    <row r="34" spans="1:38" ht="15.75">
      <c r="A34" s="62" t="s">
        <v>87</v>
      </c>
      <c r="B34" s="208" t="s">
        <v>95</v>
      </c>
      <c r="C34" s="221" t="s">
        <v>61</v>
      </c>
      <c r="D34" s="248">
        <f>SUM(D35:D35)</f>
        <v>156.2</v>
      </c>
      <c r="E34" s="248">
        <f>SUM(E35:E35)</f>
        <v>200</v>
      </c>
      <c r="F34" s="248">
        <f>SUM(F35:F35)</f>
        <v>237.5</v>
      </c>
      <c r="G34" s="217">
        <f t="shared" si="0"/>
        <v>118.75</v>
      </c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</row>
    <row r="35" spans="1:38" ht="15.75">
      <c r="A35" s="62"/>
      <c r="B35" s="222" t="s">
        <v>314</v>
      </c>
      <c r="C35" s="223" t="s">
        <v>62</v>
      </c>
      <c r="D35" s="245">
        <f>Ведомственная!I249</f>
        <v>156.2</v>
      </c>
      <c r="E35" s="245">
        <f>Ведомственная!J249</f>
        <v>200</v>
      </c>
      <c r="F35" s="245">
        <f>Ведомственная!K242</f>
        <v>237.5</v>
      </c>
      <c r="G35" s="220">
        <f t="shared" si="0"/>
        <v>118.75</v>
      </c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</row>
    <row r="36" spans="1:38" ht="18.75" customHeight="1">
      <c r="A36" s="62" t="s">
        <v>88</v>
      </c>
      <c r="B36" s="208" t="s">
        <v>116</v>
      </c>
      <c r="C36" s="221" t="s">
        <v>63</v>
      </c>
      <c r="D36" s="248">
        <f>Ведомственная!I255</f>
        <v>28872.1</v>
      </c>
      <c r="E36" s="248">
        <f>Ведомственная!J255</f>
        <v>56053.409</v>
      </c>
      <c r="F36" s="248">
        <f>Ведомственная!K255</f>
        <v>55815.089920000006</v>
      </c>
      <c r="G36" s="217">
        <f t="shared" si="0"/>
        <v>99.57483570713782</v>
      </c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</row>
    <row r="37" spans="1:38" ht="21" customHeight="1">
      <c r="A37" s="62"/>
      <c r="B37" s="222" t="s">
        <v>113</v>
      </c>
      <c r="C37" s="226" t="s">
        <v>64</v>
      </c>
      <c r="D37" s="249">
        <f>Ведомственная!I256</f>
        <v>28872.1</v>
      </c>
      <c r="E37" s="249">
        <f>Ведомственная!J256</f>
        <v>55603.409</v>
      </c>
      <c r="F37" s="293">
        <f>Ведомственная!K256</f>
        <v>55396.089920000006</v>
      </c>
      <c r="G37" s="179">
        <f t="shared" si="0"/>
        <v>99.62714681756295</v>
      </c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</row>
    <row r="38" spans="1:38" ht="21.75" customHeight="1" hidden="1">
      <c r="A38" s="62"/>
      <c r="B38" s="127" t="s">
        <v>332</v>
      </c>
      <c r="C38" s="223" t="s">
        <v>347</v>
      </c>
      <c r="D38" s="250">
        <f>Ведомственная!I294</f>
        <v>0</v>
      </c>
      <c r="E38" s="250">
        <f>Ведомственная!J294</f>
        <v>450</v>
      </c>
      <c r="F38" s="250">
        <f>Ведомственная!K294</f>
        <v>419</v>
      </c>
      <c r="G38" s="179">
        <f t="shared" si="0"/>
        <v>93.11111111111111</v>
      </c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</row>
    <row r="39" spans="1:38" ht="15.75">
      <c r="A39" s="62" t="s">
        <v>89</v>
      </c>
      <c r="B39" s="208" t="s">
        <v>53</v>
      </c>
      <c r="C39" s="227">
        <v>1000</v>
      </c>
      <c r="D39" s="251">
        <f>D42+D41+D40</f>
        <v>1510.8</v>
      </c>
      <c r="E39" s="251">
        <f>E42+E41+E40</f>
        <v>1710.8</v>
      </c>
      <c r="F39" s="251">
        <f>F42+F41+F40</f>
        <v>1710.6</v>
      </c>
      <c r="G39" s="228">
        <f t="shared" si="0"/>
        <v>99.98830956277764</v>
      </c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</row>
    <row r="40" spans="1:38" ht="15.75">
      <c r="A40" s="64"/>
      <c r="B40" s="224" t="s">
        <v>330</v>
      </c>
      <c r="C40" s="229">
        <v>1001</v>
      </c>
      <c r="D40" s="252">
        <f>Ведомственная!I307</f>
        <v>12</v>
      </c>
      <c r="E40" s="252">
        <f>Ведомственная!J307</f>
        <v>12</v>
      </c>
      <c r="F40" s="252">
        <f>Ведомственная!K307</f>
        <v>12</v>
      </c>
      <c r="G40" s="179">
        <f t="shared" si="0"/>
        <v>100</v>
      </c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</row>
    <row r="41" spans="1:38" ht="15.75">
      <c r="A41" s="64"/>
      <c r="B41" s="224" t="s">
        <v>391</v>
      </c>
      <c r="C41" s="229">
        <v>1004</v>
      </c>
      <c r="D41" s="252">
        <f>Ведомственная!I313</f>
        <v>1293.8</v>
      </c>
      <c r="E41" s="252">
        <f>Ведомственная!J313</f>
        <v>1293.8</v>
      </c>
      <c r="F41" s="252">
        <f>Ведомственная!K313</f>
        <v>1293.6</v>
      </c>
      <c r="G41" s="179">
        <f t="shared" si="0"/>
        <v>99.98454166022569</v>
      </c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</row>
    <row r="42" spans="1:38" ht="15.75">
      <c r="A42" s="64"/>
      <c r="B42" s="123" t="s">
        <v>18</v>
      </c>
      <c r="C42" s="230">
        <v>1006</v>
      </c>
      <c r="D42" s="252">
        <f>Ведомственная!I319</f>
        <v>205</v>
      </c>
      <c r="E42" s="252">
        <f>Ведомственная!J319</f>
        <v>405</v>
      </c>
      <c r="F42" s="252">
        <f>Ведомственная!K319</f>
        <v>405</v>
      </c>
      <c r="G42" s="179">
        <f t="shared" si="0"/>
        <v>100</v>
      </c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</row>
    <row r="43" spans="1:38" ht="19.5" customHeight="1">
      <c r="A43" s="62" t="s">
        <v>23</v>
      </c>
      <c r="B43" s="231" t="s">
        <v>50</v>
      </c>
      <c r="C43" s="232">
        <v>1100</v>
      </c>
      <c r="D43" s="251">
        <f>SUM(D44:D44)</f>
        <v>4433</v>
      </c>
      <c r="E43" s="251">
        <f>SUM(E44:E44)</f>
        <v>4673</v>
      </c>
      <c r="F43" s="251">
        <f>SUM(F44:F44)</f>
        <v>4673</v>
      </c>
      <c r="G43" s="233">
        <f t="shared" si="0"/>
        <v>100</v>
      </c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</row>
    <row r="44" spans="1:38" ht="15.75">
      <c r="A44" s="62"/>
      <c r="B44" s="234" t="s">
        <v>26</v>
      </c>
      <c r="C44" s="223" t="s">
        <v>37</v>
      </c>
      <c r="D44" s="252">
        <f>Ведомственная!I326</f>
        <v>4433</v>
      </c>
      <c r="E44" s="252">
        <f>Ведомственная!J326</f>
        <v>4673</v>
      </c>
      <c r="F44" s="252">
        <f>Ведомственная!K326</f>
        <v>4673</v>
      </c>
      <c r="G44" s="235">
        <f t="shared" si="0"/>
        <v>100</v>
      </c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</row>
    <row r="45" spans="8:26" ht="15.75"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</row>
    <row r="46" ht="15.75">
      <c r="H46" s="143"/>
    </row>
    <row r="47" spans="1:9" s="165" customFormat="1" ht="77.25" customHeight="1">
      <c r="A47" s="355" t="s">
        <v>598</v>
      </c>
      <c r="B47" s="355"/>
      <c r="C47" s="159"/>
      <c r="D47" s="160"/>
      <c r="G47" s="164" t="s">
        <v>601</v>
      </c>
      <c r="H47" s="162"/>
      <c r="I47" s="162"/>
    </row>
    <row r="48" spans="1:7" ht="18.75">
      <c r="A48" s="363"/>
      <c r="B48" s="364"/>
      <c r="F48" s="365"/>
      <c r="G48" s="365"/>
    </row>
  </sheetData>
  <sheetProtection/>
  <mergeCells count="10">
    <mergeCell ref="A48:B48"/>
    <mergeCell ref="F48:G48"/>
    <mergeCell ref="A6:G6"/>
    <mergeCell ref="A7:G7"/>
    <mergeCell ref="E1:G1"/>
    <mergeCell ref="E2:G2"/>
    <mergeCell ref="E3:G3"/>
    <mergeCell ref="E4:G4"/>
    <mergeCell ref="E5:G5"/>
    <mergeCell ref="A47:B47"/>
  </mergeCells>
  <printOptions horizontalCentered="1"/>
  <pageMargins left="1.1811023622047245" right="0.3937007874015748" top="0.7874015748031497" bottom="0.7874015748031497" header="0.3937007874015748" footer="0.3937007874015748"/>
  <pageSetup fitToHeight="115" fitToWidth="1" horizontalDpi="600" verticalDpi="600" orientation="portrait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S267"/>
  <sheetViews>
    <sheetView zoomScale="73" zoomScaleNormal="73" zoomScalePageLayoutView="0" workbookViewId="0" topLeftCell="A1">
      <selection activeCell="C252" sqref="C252"/>
    </sheetView>
  </sheetViews>
  <sheetFormatPr defaultColWidth="9.00390625" defaultRowHeight="12.75"/>
  <cols>
    <col min="1" max="1" width="6.375" style="3" customWidth="1"/>
    <col min="2" max="2" width="43.00390625" style="320" customWidth="1"/>
    <col min="3" max="3" width="16.00390625" style="345" customWidth="1"/>
    <col min="4" max="4" width="6.875" style="345" customWidth="1"/>
    <col min="5" max="5" width="17.00390625" style="327" customWidth="1"/>
    <col min="6" max="6" width="15.625" style="343" customWidth="1"/>
    <col min="7" max="7" width="14.375" style="322" customWidth="1"/>
    <col min="8" max="8" width="14.375" style="3" customWidth="1"/>
    <col min="9" max="9" width="13.125" style="3" bestFit="1" customWidth="1"/>
    <col min="10" max="10" width="9.125" style="3" customWidth="1"/>
    <col min="11" max="11" width="22.125" style="3" customWidth="1"/>
    <col min="12" max="16384" width="9.125" style="3" customWidth="1"/>
  </cols>
  <sheetData>
    <row r="1" spans="1:8" ht="26.25" customHeight="1">
      <c r="A1" s="299"/>
      <c r="B1" s="299"/>
      <c r="C1" s="299"/>
      <c r="D1" s="299"/>
      <c r="E1" s="299"/>
      <c r="F1" s="346" t="s">
        <v>290</v>
      </c>
      <c r="G1" s="346"/>
      <c r="H1" s="346"/>
    </row>
    <row r="2" spans="1:8" ht="18.75">
      <c r="A2" s="299"/>
      <c r="B2" s="299"/>
      <c r="C2" s="299"/>
      <c r="D2" s="299"/>
      <c r="E2" s="299"/>
      <c r="F2" s="346" t="s">
        <v>503</v>
      </c>
      <c r="G2" s="346"/>
      <c r="H2" s="346"/>
    </row>
    <row r="3" spans="1:8" ht="18.75">
      <c r="A3" s="299"/>
      <c r="B3" s="299"/>
      <c r="C3" s="299"/>
      <c r="D3" s="299"/>
      <c r="E3" s="299"/>
      <c r="F3" s="346" t="s">
        <v>504</v>
      </c>
      <c r="G3" s="346"/>
      <c r="H3" s="346"/>
    </row>
    <row r="4" spans="1:8" ht="18.75">
      <c r="A4" s="299"/>
      <c r="B4" s="299"/>
      <c r="C4" s="299"/>
      <c r="D4" s="299"/>
      <c r="E4" s="299"/>
      <c r="F4" s="346" t="s">
        <v>267</v>
      </c>
      <c r="G4" s="346"/>
      <c r="H4" s="346"/>
    </row>
    <row r="5" spans="1:8" ht="18.75">
      <c r="A5" s="299"/>
      <c r="B5" s="299"/>
      <c r="C5" s="299"/>
      <c r="D5" s="299"/>
      <c r="E5" s="299"/>
      <c r="F5" s="346" t="s">
        <v>268</v>
      </c>
      <c r="G5" s="346"/>
      <c r="H5" s="346"/>
    </row>
    <row r="6" spans="1:7" ht="9.75" customHeight="1">
      <c r="A6" s="319"/>
      <c r="C6" s="321"/>
      <c r="D6" s="321"/>
      <c r="E6" s="321"/>
      <c r="F6" s="322"/>
      <c r="G6" s="3"/>
    </row>
    <row r="7" spans="1:8" ht="55.5" customHeight="1">
      <c r="A7" s="369" t="s">
        <v>590</v>
      </c>
      <c r="B7" s="369"/>
      <c r="C7" s="369"/>
      <c r="D7" s="369"/>
      <c r="E7" s="369"/>
      <c r="F7" s="369"/>
      <c r="G7" s="369"/>
      <c r="H7" s="369"/>
    </row>
    <row r="8" spans="1:8" ht="17.25" customHeight="1">
      <c r="A8" s="369"/>
      <c r="B8" s="369"/>
      <c r="C8" s="369"/>
      <c r="D8" s="369"/>
      <c r="E8" s="369"/>
      <c r="F8" s="369"/>
      <c r="G8" s="369"/>
      <c r="H8" s="369"/>
    </row>
    <row r="9" spans="1:7" ht="10.5" customHeight="1">
      <c r="A9" s="319"/>
      <c r="B9" s="323"/>
      <c r="C9" s="323"/>
      <c r="D9" s="323"/>
      <c r="E9" s="323"/>
      <c r="F9" s="322"/>
      <c r="G9" s="3"/>
    </row>
    <row r="10" spans="1:8" ht="15.75">
      <c r="A10" s="319"/>
      <c r="B10" s="324"/>
      <c r="C10" s="325"/>
      <c r="D10" s="326"/>
      <c r="F10" s="322"/>
      <c r="G10" s="3"/>
      <c r="H10" s="328" t="s">
        <v>35</v>
      </c>
    </row>
    <row r="11" spans="1:8" ht="156" customHeight="1">
      <c r="A11" s="280" t="s">
        <v>269</v>
      </c>
      <c r="B11" s="281" t="s">
        <v>270</v>
      </c>
      <c r="C11" s="182" t="s">
        <v>90</v>
      </c>
      <c r="D11" s="182" t="s">
        <v>79</v>
      </c>
      <c r="E11" s="317" t="s">
        <v>591</v>
      </c>
      <c r="F11" s="317" t="s">
        <v>111</v>
      </c>
      <c r="G11" s="282" t="s">
        <v>592</v>
      </c>
      <c r="H11" s="282" t="s">
        <v>271</v>
      </c>
    </row>
    <row r="12" spans="1:8" ht="18.75">
      <c r="A12" s="170">
        <v>1</v>
      </c>
      <c r="B12" s="329">
        <v>2</v>
      </c>
      <c r="C12" s="124" t="s">
        <v>65</v>
      </c>
      <c r="D12" s="124" t="s">
        <v>112</v>
      </c>
      <c r="E12" s="330">
        <v>5</v>
      </c>
      <c r="F12" s="331">
        <v>6</v>
      </c>
      <c r="G12" s="170">
        <v>7</v>
      </c>
      <c r="H12" s="170">
        <v>8</v>
      </c>
    </row>
    <row r="13" spans="1:15" s="337" customFormat="1" ht="18.75">
      <c r="A13" s="332"/>
      <c r="B13" s="333" t="s">
        <v>272</v>
      </c>
      <c r="C13" s="182"/>
      <c r="D13" s="182"/>
      <c r="E13" s="334">
        <f>E14+E57+E71+E76+E95+E118+E127+E168+E188+E193+E226+E231+E252+E259+E239+E183</f>
        <v>268118.5</v>
      </c>
      <c r="F13" s="334">
        <f>F14+F57+F71+F76+F95+F118+F127+F168+F188+F193+F226+F231+F252+F259+F239+F183</f>
        <v>474002.10900000005</v>
      </c>
      <c r="G13" s="334">
        <f>G14+G57+G71+G76+G95+G118+G127+G168+G188+G193+G226+G231+G252+G259+G239+G183</f>
        <v>460451.64852000005</v>
      </c>
      <c r="H13" s="236">
        <f>G13/F13*100</f>
        <v>97.14126578284908</v>
      </c>
      <c r="I13" s="335"/>
      <c r="J13" s="336"/>
      <c r="K13" s="335"/>
      <c r="L13" s="335"/>
      <c r="M13" s="335"/>
      <c r="N13" s="335"/>
      <c r="O13" s="335"/>
    </row>
    <row r="14" spans="1:15" s="340" customFormat="1" ht="66" customHeight="1">
      <c r="A14" s="283">
        <v>1</v>
      </c>
      <c r="B14" s="119" t="s">
        <v>255</v>
      </c>
      <c r="C14" s="120" t="s">
        <v>273</v>
      </c>
      <c r="D14" s="120"/>
      <c r="E14" s="180">
        <f>E15+E35+E53</f>
        <v>28872.1</v>
      </c>
      <c r="F14" s="180">
        <f>F15+F35+F53</f>
        <v>56053.409</v>
      </c>
      <c r="G14" s="180">
        <f>G15+G35+G53</f>
        <v>55815.08992</v>
      </c>
      <c r="H14" s="236">
        <f aca="true" t="shared" si="0" ref="H14:H99">G14/F14*100</f>
        <v>99.57483570713781</v>
      </c>
      <c r="I14" s="338"/>
      <c r="J14" s="339"/>
      <c r="K14" s="338"/>
      <c r="L14" s="338"/>
      <c r="M14" s="338"/>
      <c r="N14" s="338"/>
      <c r="O14" s="338"/>
    </row>
    <row r="15" spans="1:15" s="340" customFormat="1" ht="53.25" customHeight="1">
      <c r="A15" s="284"/>
      <c r="B15" s="127" t="s">
        <v>226</v>
      </c>
      <c r="C15" s="121" t="s">
        <v>227</v>
      </c>
      <c r="D15" s="122"/>
      <c r="E15" s="181">
        <f>E16+E32</f>
        <v>17394.2</v>
      </c>
      <c r="F15" s="181">
        <f>F16+F32</f>
        <v>43606.909</v>
      </c>
      <c r="G15" s="181">
        <f>G16+G32</f>
        <v>43419.5</v>
      </c>
      <c r="H15" s="149">
        <f t="shared" si="0"/>
        <v>99.5702309466603</v>
      </c>
      <c r="I15" s="338"/>
      <c r="J15" s="338"/>
      <c r="K15" s="338"/>
      <c r="L15" s="338"/>
      <c r="M15" s="338"/>
      <c r="N15" s="338"/>
      <c r="O15" s="338"/>
    </row>
    <row r="16" spans="1:15" s="340" customFormat="1" ht="42.75" customHeight="1">
      <c r="A16" s="284"/>
      <c r="B16" s="126" t="s">
        <v>228</v>
      </c>
      <c r="C16" s="121" t="s">
        <v>229</v>
      </c>
      <c r="D16" s="122"/>
      <c r="E16" s="181">
        <f>E17+E30+E24+E26+E28+E22</f>
        <v>17394.2</v>
      </c>
      <c r="F16" s="181">
        <f>F17+F30+F24+F26+F28+F22</f>
        <v>41563.209</v>
      </c>
      <c r="G16" s="181">
        <f>G17+G30+G24+G26+G28+G22</f>
        <v>41463.6</v>
      </c>
      <c r="H16" s="149">
        <f t="shared" si="0"/>
        <v>99.76034333633864</v>
      </c>
      <c r="I16" s="338"/>
      <c r="J16" s="338"/>
      <c r="K16" s="338"/>
      <c r="L16" s="338"/>
      <c r="M16" s="338"/>
      <c r="N16" s="338"/>
      <c r="O16" s="338"/>
    </row>
    <row r="17" spans="1:15" s="340" customFormat="1" ht="57" customHeight="1">
      <c r="A17" s="284"/>
      <c r="B17" s="128" t="s">
        <v>500</v>
      </c>
      <c r="C17" s="121" t="s">
        <v>230</v>
      </c>
      <c r="D17" s="121"/>
      <c r="E17" s="181">
        <f>E18+E19+E20+E21</f>
        <v>17394.2</v>
      </c>
      <c r="F17" s="181">
        <f>F18+F19+F20+F21</f>
        <v>20556.9</v>
      </c>
      <c r="G17" s="181">
        <f>G18+G19+G20+G21</f>
        <v>20457.3</v>
      </c>
      <c r="H17" s="149">
        <f t="shared" si="0"/>
        <v>99.51549114895727</v>
      </c>
      <c r="I17" s="338"/>
      <c r="J17" s="338"/>
      <c r="K17" s="338"/>
      <c r="L17" s="338"/>
      <c r="M17" s="338"/>
      <c r="N17" s="338"/>
      <c r="O17" s="338"/>
    </row>
    <row r="18" spans="1:15" s="340" customFormat="1" ht="99" customHeight="1">
      <c r="A18" s="284"/>
      <c r="B18" s="146" t="s">
        <v>5</v>
      </c>
      <c r="C18" s="121" t="s">
        <v>230</v>
      </c>
      <c r="D18" s="121" t="s">
        <v>6</v>
      </c>
      <c r="E18" s="181">
        <f>Ведомственная!I261</f>
        <v>3080.9</v>
      </c>
      <c r="F18" s="181">
        <f>Ведомственная!J261</f>
        <v>3331.7</v>
      </c>
      <c r="G18" s="181">
        <f>Ведомственная!K261</f>
        <v>3241.1</v>
      </c>
      <c r="H18" s="149">
        <f t="shared" si="0"/>
        <v>97.28066752708827</v>
      </c>
      <c r="I18" s="338"/>
      <c r="J18" s="338"/>
      <c r="K18" s="338"/>
      <c r="L18" s="338"/>
      <c r="M18" s="338"/>
      <c r="N18" s="338"/>
      <c r="O18" s="338"/>
    </row>
    <row r="19" spans="1:15" s="340" customFormat="1" ht="48.75" customHeight="1">
      <c r="A19" s="284"/>
      <c r="B19" s="126" t="s">
        <v>165</v>
      </c>
      <c r="C19" s="121" t="s">
        <v>230</v>
      </c>
      <c r="D19" s="121" t="s">
        <v>8</v>
      </c>
      <c r="E19" s="181">
        <f>Ведомственная!I262</f>
        <v>797.1</v>
      </c>
      <c r="F19" s="181">
        <f>Ведомственная!J262</f>
        <v>864.3</v>
      </c>
      <c r="G19" s="181">
        <f>Ведомственная!K262</f>
        <v>859.1</v>
      </c>
      <c r="H19" s="149">
        <f t="shared" si="0"/>
        <v>99.39835705194956</v>
      </c>
      <c r="I19" s="338"/>
      <c r="J19" s="338"/>
      <c r="K19" s="338"/>
      <c r="L19" s="338"/>
      <c r="M19" s="338"/>
      <c r="N19" s="338"/>
      <c r="O19" s="338"/>
    </row>
    <row r="20" spans="1:15" s="340" customFormat="1" ht="54.75" customHeight="1">
      <c r="A20" s="284"/>
      <c r="B20" s="127" t="s">
        <v>16</v>
      </c>
      <c r="C20" s="121" t="s">
        <v>230</v>
      </c>
      <c r="D20" s="121" t="s">
        <v>17</v>
      </c>
      <c r="E20" s="181">
        <f>Ведомственная!I263</f>
        <v>13495.2</v>
      </c>
      <c r="F20" s="181">
        <f>Ведомственная!J263</f>
        <v>16339.9</v>
      </c>
      <c r="G20" s="181">
        <f>Ведомственная!K263</f>
        <v>16339.9</v>
      </c>
      <c r="H20" s="149">
        <f t="shared" si="0"/>
        <v>100</v>
      </c>
      <c r="I20" s="338"/>
      <c r="J20" s="338"/>
      <c r="K20" s="338"/>
      <c r="L20" s="338"/>
      <c r="M20" s="338"/>
      <c r="N20" s="338"/>
      <c r="O20" s="338"/>
    </row>
    <row r="21" spans="1:15" s="341" customFormat="1" ht="22.5" customHeight="1">
      <c r="A21" s="284"/>
      <c r="B21" s="127" t="s">
        <v>9</v>
      </c>
      <c r="C21" s="121" t="s">
        <v>230</v>
      </c>
      <c r="D21" s="121" t="s">
        <v>10</v>
      </c>
      <c r="E21" s="181">
        <f>Ведомственная!I264</f>
        <v>21</v>
      </c>
      <c r="F21" s="181">
        <f>Ведомственная!J264</f>
        <v>21</v>
      </c>
      <c r="G21" s="181">
        <f>Ведомственная!K264</f>
        <v>17.2</v>
      </c>
      <c r="H21" s="149">
        <v>58.1</v>
      </c>
      <c r="I21" s="289"/>
      <c r="J21" s="289"/>
      <c r="K21" s="289"/>
      <c r="L21" s="289"/>
      <c r="M21" s="289"/>
      <c r="N21" s="289"/>
      <c r="O21" s="289"/>
    </row>
    <row r="22" spans="1:15" s="341" customFormat="1" ht="37.5" customHeight="1">
      <c r="A22" s="284"/>
      <c r="B22" s="127" t="s">
        <v>588</v>
      </c>
      <c r="C22" s="121" t="s">
        <v>587</v>
      </c>
      <c r="D22" s="121"/>
      <c r="E22" s="181">
        <f>E23</f>
        <v>0</v>
      </c>
      <c r="F22" s="181">
        <f>F23</f>
        <v>998</v>
      </c>
      <c r="G22" s="181">
        <f>G23</f>
        <v>998</v>
      </c>
      <c r="H22" s="149"/>
      <c r="I22" s="289"/>
      <c r="J22" s="289"/>
      <c r="K22" s="289"/>
      <c r="L22" s="289"/>
      <c r="M22" s="289"/>
      <c r="N22" s="289"/>
      <c r="O22" s="289"/>
    </row>
    <row r="23" spans="1:15" s="341" customFormat="1" ht="49.5" customHeight="1">
      <c r="A23" s="284"/>
      <c r="B23" s="127" t="s">
        <v>16</v>
      </c>
      <c r="C23" s="121" t="s">
        <v>587</v>
      </c>
      <c r="D23" s="121" t="s">
        <v>17</v>
      </c>
      <c r="E23" s="181">
        <f>Ведомственная!I266</f>
        <v>0</v>
      </c>
      <c r="F23" s="181">
        <f>Ведомственная!J266</f>
        <v>998</v>
      </c>
      <c r="G23" s="181">
        <f>Ведомственная!K266</f>
        <v>998</v>
      </c>
      <c r="H23" s="149"/>
      <c r="I23" s="289"/>
      <c r="J23" s="289"/>
      <c r="K23" s="289"/>
      <c r="L23" s="289"/>
      <c r="M23" s="289"/>
      <c r="N23" s="289"/>
      <c r="O23" s="289"/>
    </row>
    <row r="24" spans="1:15" s="341" customFormat="1" ht="39" customHeight="1">
      <c r="A24" s="284"/>
      <c r="B24" s="126" t="s">
        <v>136</v>
      </c>
      <c r="C24" s="121" t="s">
        <v>488</v>
      </c>
      <c r="D24" s="121"/>
      <c r="E24" s="181">
        <f>E25</f>
        <v>0</v>
      </c>
      <c r="F24" s="149">
        <f>F25</f>
        <v>8.309</v>
      </c>
      <c r="G24" s="181">
        <f>G25</f>
        <v>8.3</v>
      </c>
      <c r="H24" s="149">
        <f aca="true" t="shared" si="1" ref="H24:H31">G24/F24*100</f>
        <v>99.89168371645206</v>
      </c>
      <c r="I24" s="289"/>
      <c r="J24" s="289"/>
      <c r="K24" s="289"/>
      <c r="L24" s="289"/>
      <c r="M24" s="289"/>
      <c r="N24" s="289"/>
      <c r="O24" s="289"/>
    </row>
    <row r="25" spans="1:15" s="341" customFormat="1" ht="54.75" customHeight="1">
      <c r="A25" s="284"/>
      <c r="B25" s="126" t="s">
        <v>165</v>
      </c>
      <c r="C25" s="121" t="s">
        <v>488</v>
      </c>
      <c r="D25" s="121" t="s">
        <v>8</v>
      </c>
      <c r="E25" s="149">
        <f>Ведомственная!I268</f>
        <v>0</v>
      </c>
      <c r="F25" s="149">
        <f>Ведомственная!J268</f>
        <v>8.309</v>
      </c>
      <c r="G25" s="149">
        <f>Ведомственная!K268</f>
        <v>8.3</v>
      </c>
      <c r="H25" s="149">
        <f t="shared" si="1"/>
        <v>99.89168371645206</v>
      </c>
      <c r="I25" s="289"/>
      <c r="J25" s="289"/>
      <c r="K25" s="289"/>
      <c r="L25" s="289"/>
      <c r="M25" s="289"/>
      <c r="N25" s="289"/>
      <c r="O25" s="289"/>
    </row>
    <row r="26" spans="1:15" s="341" customFormat="1" ht="54.75" customHeight="1" hidden="1">
      <c r="A26" s="284"/>
      <c r="B26" s="126" t="s">
        <v>337</v>
      </c>
      <c r="C26" s="121" t="s">
        <v>532</v>
      </c>
      <c r="D26" s="121"/>
      <c r="E26" s="149">
        <f>E27</f>
        <v>0</v>
      </c>
      <c r="F26" s="149">
        <f>F27</f>
        <v>0</v>
      </c>
      <c r="G26" s="149">
        <f>G27</f>
        <v>0</v>
      </c>
      <c r="H26" s="149" t="e">
        <f t="shared" si="1"/>
        <v>#DIV/0!</v>
      </c>
      <c r="I26" s="289"/>
      <c r="J26" s="289"/>
      <c r="K26" s="289"/>
      <c r="L26" s="289"/>
      <c r="M26" s="289"/>
      <c r="N26" s="289"/>
      <c r="O26" s="289"/>
    </row>
    <row r="27" spans="1:15" s="341" customFormat="1" ht="54.75" customHeight="1" hidden="1">
      <c r="A27" s="284"/>
      <c r="B27" s="126" t="s">
        <v>16</v>
      </c>
      <c r="C27" s="121" t="s">
        <v>532</v>
      </c>
      <c r="D27" s="121" t="s">
        <v>17</v>
      </c>
      <c r="E27" s="149">
        <f>Ведомственная!I274</f>
        <v>0</v>
      </c>
      <c r="F27" s="149"/>
      <c r="G27" s="149"/>
      <c r="H27" s="149" t="e">
        <f t="shared" si="1"/>
        <v>#DIV/0!</v>
      </c>
      <c r="I27" s="289"/>
      <c r="J27" s="289"/>
      <c r="K27" s="289"/>
      <c r="L27" s="289"/>
      <c r="M27" s="289"/>
      <c r="N27" s="289"/>
      <c r="O27" s="289"/>
    </row>
    <row r="28" spans="1:15" s="341" customFormat="1" ht="96" customHeight="1">
      <c r="A28" s="284"/>
      <c r="B28" s="126" t="s">
        <v>534</v>
      </c>
      <c r="C28" s="121" t="s">
        <v>531</v>
      </c>
      <c r="D28" s="121"/>
      <c r="E28" s="149">
        <f>E29</f>
        <v>0</v>
      </c>
      <c r="F28" s="149">
        <f>F29</f>
        <v>20000</v>
      </c>
      <c r="G28" s="149">
        <f>G29</f>
        <v>20000</v>
      </c>
      <c r="H28" s="149">
        <f t="shared" si="1"/>
        <v>100</v>
      </c>
      <c r="I28" s="289"/>
      <c r="J28" s="289"/>
      <c r="K28" s="289"/>
      <c r="L28" s="289"/>
      <c r="M28" s="289"/>
      <c r="N28" s="289"/>
      <c r="O28" s="289"/>
    </row>
    <row r="29" spans="1:15" s="341" customFormat="1" ht="45.75" customHeight="1">
      <c r="A29" s="284"/>
      <c r="B29" s="126" t="s">
        <v>16</v>
      </c>
      <c r="C29" s="121" t="s">
        <v>531</v>
      </c>
      <c r="D29" s="121" t="s">
        <v>17</v>
      </c>
      <c r="E29" s="149">
        <f>Ведомственная!I276</f>
        <v>0</v>
      </c>
      <c r="F29" s="149">
        <f>Ведомственная!J270</f>
        <v>20000</v>
      </c>
      <c r="G29" s="149">
        <f>Ведомственная!K270</f>
        <v>20000</v>
      </c>
      <c r="H29" s="149">
        <f t="shared" si="1"/>
        <v>100</v>
      </c>
      <c r="I29" s="289"/>
      <c r="J29" s="289"/>
      <c r="K29" s="289"/>
      <c r="L29" s="289"/>
      <c r="M29" s="289"/>
      <c r="N29" s="289"/>
      <c r="O29" s="289"/>
    </row>
    <row r="30" spans="1:15" s="341" customFormat="1" ht="65.25" customHeight="1" hidden="1">
      <c r="A30" s="284"/>
      <c r="B30" s="127" t="s">
        <v>533</v>
      </c>
      <c r="C30" s="121" t="s">
        <v>529</v>
      </c>
      <c r="D30" s="121"/>
      <c r="E30" s="181">
        <f>E31</f>
        <v>0</v>
      </c>
      <c r="F30" s="149">
        <f>F31</f>
        <v>0</v>
      </c>
      <c r="G30" s="181">
        <f>G31</f>
        <v>0</v>
      </c>
      <c r="H30" s="149" t="e">
        <f t="shared" si="1"/>
        <v>#DIV/0!</v>
      </c>
      <c r="I30" s="289"/>
      <c r="J30" s="289"/>
      <c r="K30" s="289"/>
      <c r="L30" s="289"/>
      <c r="M30" s="289"/>
      <c r="N30" s="289"/>
      <c r="O30" s="289"/>
    </row>
    <row r="31" spans="1:15" s="341" customFormat="1" ht="53.25" customHeight="1" hidden="1">
      <c r="A31" s="284"/>
      <c r="B31" s="127" t="s">
        <v>16</v>
      </c>
      <c r="C31" s="121" t="s">
        <v>529</v>
      </c>
      <c r="D31" s="121" t="s">
        <v>8</v>
      </c>
      <c r="E31" s="181">
        <f>Ведомственная!I278</f>
        <v>0</v>
      </c>
      <c r="F31" s="181">
        <f>Ведомственная!J278</f>
        <v>0</v>
      </c>
      <c r="G31" s="181">
        <f>Ведомственная!K278</f>
        <v>0</v>
      </c>
      <c r="H31" s="149" t="e">
        <f t="shared" si="1"/>
        <v>#DIV/0!</v>
      </c>
      <c r="I31" s="289"/>
      <c r="J31" s="289"/>
      <c r="K31" s="289"/>
      <c r="L31" s="289"/>
      <c r="M31" s="289"/>
      <c r="N31" s="289"/>
      <c r="O31" s="289"/>
    </row>
    <row r="32" spans="1:15" s="341" customFormat="1" ht="53.25" customHeight="1">
      <c r="A32" s="284"/>
      <c r="B32" s="127" t="s">
        <v>516</v>
      </c>
      <c r="C32" s="121" t="s">
        <v>234</v>
      </c>
      <c r="D32" s="121"/>
      <c r="E32" s="181">
        <f aca="true" t="shared" si="2" ref="E32:G33">E33</f>
        <v>0</v>
      </c>
      <c r="F32" s="181">
        <f t="shared" si="2"/>
        <v>2043.7</v>
      </c>
      <c r="G32" s="181">
        <f t="shared" si="2"/>
        <v>1955.9</v>
      </c>
      <c r="H32" s="149">
        <f t="shared" si="0"/>
        <v>95.70387043108089</v>
      </c>
      <c r="I32" s="289"/>
      <c r="J32" s="289"/>
      <c r="K32" s="289"/>
      <c r="L32" s="289"/>
      <c r="M32" s="289"/>
      <c r="N32" s="289"/>
      <c r="O32" s="289"/>
    </row>
    <row r="33" spans="1:15" s="341" customFormat="1" ht="31.5" customHeight="1">
      <c r="A33" s="284"/>
      <c r="B33" s="126" t="s">
        <v>136</v>
      </c>
      <c r="C33" s="121" t="s">
        <v>235</v>
      </c>
      <c r="D33" s="121"/>
      <c r="E33" s="181">
        <f t="shared" si="2"/>
        <v>0</v>
      </c>
      <c r="F33" s="181">
        <f t="shared" si="2"/>
        <v>2043.7</v>
      </c>
      <c r="G33" s="181">
        <f t="shared" si="2"/>
        <v>1955.9</v>
      </c>
      <c r="H33" s="149">
        <f t="shared" si="0"/>
        <v>95.70387043108089</v>
      </c>
      <c r="I33" s="289"/>
      <c r="J33" s="289"/>
      <c r="K33" s="289"/>
      <c r="L33" s="289"/>
      <c r="M33" s="289"/>
      <c r="N33" s="289"/>
      <c r="O33" s="289"/>
    </row>
    <row r="34" spans="1:15" s="341" customFormat="1" ht="50.25" customHeight="1">
      <c r="A34" s="284"/>
      <c r="B34" s="126" t="s">
        <v>165</v>
      </c>
      <c r="C34" s="121" t="s">
        <v>235</v>
      </c>
      <c r="D34" s="121" t="s">
        <v>8</v>
      </c>
      <c r="E34" s="181">
        <f>Ведомственная!I281</f>
        <v>0</v>
      </c>
      <c r="F34" s="149">
        <f>Ведомственная!J280</f>
        <v>2043.7</v>
      </c>
      <c r="G34" s="149">
        <f>Ведомственная!K280</f>
        <v>1955.9</v>
      </c>
      <c r="H34" s="149">
        <f t="shared" si="0"/>
        <v>95.70387043108089</v>
      </c>
      <c r="I34" s="289"/>
      <c r="J34" s="289"/>
      <c r="K34" s="289"/>
      <c r="L34" s="289"/>
      <c r="M34" s="289"/>
      <c r="N34" s="289"/>
      <c r="O34" s="289"/>
    </row>
    <row r="35" spans="1:15" s="341" customFormat="1" ht="19.5" customHeight="1">
      <c r="A35" s="284"/>
      <c r="B35" s="126" t="s">
        <v>275</v>
      </c>
      <c r="C35" s="121" t="s">
        <v>236</v>
      </c>
      <c r="D35" s="121"/>
      <c r="E35" s="181">
        <f>E36</f>
        <v>11477.9</v>
      </c>
      <c r="F35" s="181">
        <f>F36</f>
        <v>11996.5</v>
      </c>
      <c r="G35" s="181">
        <f>G36</f>
        <v>11976.58992</v>
      </c>
      <c r="H35" s="149">
        <v>97.9</v>
      </c>
      <c r="I35" s="289"/>
      <c r="J35" s="289"/>
      <c r="K35" s="289"/>
      <c r="L35" s="289"/>
      <c r="M35" s="289"/>
      <c r="N35" s="289"/>
      <c r="O35" s="289"/>
    </row>
    <row r="36" spans="1:15" s="341" customFormat="1" ht="23.25" customHeight="1">
      <c r="A36" s="284"/>
      <c r="B36" s="126" t="s">
        <v>231</v>
      </c>
      <c r="C36" s="121" t="s">
        <v>237</v>
      </c>
      <c r="D36" s="121"/>
      <c r="E36" s="181">
        <f>E37+E41</f>
        <v>11477.9</v>
      </c>
      <c r="F36" s="181">
        <f>F37+F41</f>
        <v>11996.5</v>
      </c>
      <c r="G36" s="181">
        <f>G37+G41</f>
        <v>11976.58992</v>
      </c>
      <c r="H36" s="149">
        <v>97.9</v>
      </c>
      <c r="I36" s="289"/>
      <c r="J36" s="289"/>
      <c r="K36" s="289"/>
      <c r="L36" s="289"/>
      <c r="M36" s="289"/>
      <c r="N36" s="289"/>
      <c r="O36" s="289"/>
    </row>
    <row r="37" spans="1:15" s="341" customFormat="1" ht="51" customHeight="1">
      <c r="A37" s="284"/>
      <c r="B37" s="126" t="s">
        <v>500</v>
      </c>
      <c r="C37" s="121" t="s">
        <v>238</v>
      </c>
      <c r="D37" s="121"/>
      <c r="E37" s="181">
        <f>E38+E39+E40</f>
        <v>11377.9</v>
      </c>
      <c r="F37" s="181">
        <f>F38+F39+F40</f>
        <v>11836.5</v>
      </c>
      <c r="G37" s="181">
        <f>G38+G39+G40</f>
        <v>11816.58992</v>
      </c>
      <c r="H37" s="149">
        <f t="shared" si="0"/>
        <v>99.83179081654205</v>
      </c>
      <c r="I37" s="289"/>
      <c r="J37" s="289"/>
      <c r="K37" s="289"/>
      <c r="L37" s="289"/>
      <c r="M37" s="289"/>
      <c r="N37" s="289"/>
      <c r="O37" s="289"/>
    </row>
    <row r="38" spans="1:15" s="341" customFormat="1" ht="96.75" customHeight="1">
      <c r="A38" s="284"/>
      <c r="B38" s="126" t="s">
        <v>5</v>
      </c>
      <c r="C38" s="121" t="s">
        <v>238</v>
      </c>
      <c r="D38" s="121" t="s">
        <v>6</v>
      </c>
      <c r="E38" s="181">
        <f>Ведомственная!I285</f>
        <v>9754.4</v>
      </c>
      <c r="F38" s="181">
        <f>Ведомственная!J285</f>
        <v>10087</v>
      </c>
      <c r="G38" s="181">
        <f>Ведомственная!K285</f>
        <v>10087</v>
      </c>
      <c r="H38" s="149">
        <f t="shared" si="0"/>
        <v>100</v>
      </c>
      <c r="I38" s="289"/>
      <c r="J38" s="289"/>
      <c r="K38" s="289"/>
      <c r="L38" s="289"/>
      <c r="M38" s="289"/>
      <c r="N38" s="289"/>
      <c r="O38" s="289"/>
    </row>
    <row r="39" spans="1:15" s="341" customFormat="1" ht="31.5" customHeight="1">
      <c r="A39" s="274"/>
      <c r="B39" s="126" t="s">
        <v>274</v>
      </c>
      <c r="C39" s="121" t="s">
        <v>238</v>
      </c>
      <c r="D39" s="121" t="s">
        <v>8</v>
      </c>
      <c r="E39" s="181">
        <f>Ведомственная!I286</f>
        <v>1607.5</v>
      </c>
      <c r="F39" s="149">
        <f>Ведомственная!J286</f>
        <v>1734.5</v>
      </c>
      <c r="G39" s="149">
        <f>Ведомственная!K286</f>
        <v>1720.58992</v>
      </c>
      <c r="H39" s="149">
        <f t="shared" si="0"/>
        <v>99.1980351686365</v>
      </c>
      <c r="I39" s="289"/>
      <c r="J39" s="289"/>
      <c r="K39" s="289"/>
      <c r="L39" s="289"/>
      <c r="M39" s="289"/>
      <c r="N39" s="289"/>
      <c r="O39" s="289"/>
    </row>
    <row r="40" spans="1:15" s="341" customFormat="1" ht="26.25" customHeight="1">
      <c r="A40" s="274"/>
      <c r="B40" s="147" t="s">
        <v>9</v>
      </c>
      <c r="C40" s="121" t="s">
        <v>238</v>
      </c>
      <c r="D40" s="121" t="s">
        <v>10</v>
      </c>
      <c r="E40" s="181">
        <f>Ведомственная!I287</f>
        <v>16</v>
      </c>
      <c r="F40" s="149">
        <f>Ведомственная!J287</f>
        <v>15</v>
      </c>
      <c r="G40" s="149">
        <f>Ведомственная!K287</f>
        <v>9</v>
      </c>
      <c r="H40" s="149">
        <v>74.9</v>
      </c>
      <c r="I40" s="289"/>
      <c r="J40" s="289"/>
      <c r="K40" s="289"/>
      <c r="L40" s="289"/>
      <c r="M40" s="289"/>
      <c r="N40" s="289"/>
      <c r="O40" s="289"/>
    </row>
    <row r="41" spans="1:15" s="341" customFormat="1" ht="30.75" customHeight="1">
      <c r="A41" s="274"/>
      <c r="B41" s="126" t="s">
        <v>232</v>
      </c>
      <c r="C41" s="121" t="s">
        <v>331</v>
      </c>
      <c r="D41" s="121"/>
      <c r="E41" s="181">
        <f>E42</f>
        <v>100</v>
      </c>
      <c r="F41" s="181">
        <f>F42</f>
        <v>160</v>
      </c>
      <c r="G41" s="181">
        <f>G42</f>
        <v>160</v>
      </c>
      <c r="H41" s="149">
        <f t="shared" si="0"/>
        <v>100</v>
      </c>
      <c r="I41" s="289"/>
      <c r="J41" s="289"/>
      <c r="K41" s="289"/>
      <c r="L41" s="289"/>
      <c r="M41" s="289"/>
      <c r="N41" s="289"/>
      <c r="O41" s="289"/>
    </row>
    <row r="42" spans="1:15" s="341" customFormat="1" ht="47.25">
      <c r="A42" s="274"/>
      <c r="B42" s="127" t="s">
        <v>165</v>
      </c>
      <c r="C42" s="121" t="s">
        <v>331</v>
      </c>
      <c r="D42" s="121" t="s">
        <v>8</v>
      </c>
      <c r="E42" s="181">
        <f>Ведомственная!I289</f>
        <v>100</v>
      </c>
      <c r="F42" s="149">
        <f>Ведомственная!J289</f>
        <v>160</v>
      </c>
      <c r="G42" s="181">
        <f>Ведомственная!K289</f>
        <v>160</v>
      </c>
      <c r="H42" s="149">
        <f t="shared" si="0"/>
        <v>100</v>
      </c>
      <c r="I42" s="289"/>
      <c r="J42" s="289"/>
      <c r="K42" s="289"/>
      <c r="L42" s="289"/>
      <c r="M42" s="289"/>
      <c r="N42" s="289"/>
      <c r="O42" s="289"/>
    </row>
    <row r="43" spans="1:15" s="341" customFormat="1" ht="47.25" hidden="1">
      <c r="A43" s="274"/>
      <c r="B43" s="127" t="s">
        <v>337</v>
      </c>
      <c r="C43" s="124" t="s">
        <v>378</v>
      </c>
      <c r="D43" s="121"/>
      <c r="E43" s="181">
        <f>E44</f>
        <v>0</v>
      </c>
      <c r="F43" s="181">
        <f>F44</f>
        <v>0</v>
      </c>
      <c r="G43" s="181">
        <f>G44</f>
        <v>0</v>
      </c>
      <c r="H43" s="149" t="e">
        <f t="shared" si="0"/>
        <v>#DIV/0!</v>
      </c>
      <c r="I43" s="289"/>
      <c r="J43" s="289"/>
      <c r="K43" s="289"/>
      <c r="L43" s="289"/>
      <c r="M43" s="289"/>
      <c r="N43" s="289"/>
      <c r="O43" s="289"/>
    </row>
    <row r="44" spans="1:15" s="341" customFormat="1" ht="47.25" hidden="1">
      <c r="A44" s="274"/>
      <c r="B44" s="127" t="s">
        <v>165</v>
      </c>
      <c r="C44" s="124" t="s">
        <v>378</v>
      </c>
      <c r="D44" s="121" t="s">
        <v>8</v>
      </c>
      <c r="E44" s="181">
        <f>Ведомственная!I291</f>
        <v>0</v>
      </c>
      <c r="F44" s="149">
        <f>Ведомственная!J291</f>
        <v>0</v>
      </c>
      <c r="G44" s="181">
        <f>Ведомственная!K291</f>
        <v>0</v>
      </c>
      <c r="H44" s="149" t="e">
        <f t="shared" si="0"/>
        <v>#DIV/0!</v>
      </c>
      <c r="I44" s="289"/>
      <c r="J44" s="289"/>
      <c r="K44" s="289"/>
      <c r="L44" s="289"/>
      <c r="M44" s="289"/>
      <c r="N44" s="289"/>
      <c r="O44" s="289"/>
    </row>
    <row r="45" spans="1:15" s="341" customFormat="1" ht="31.5" hidden="1">
      <c r="A45" s="274"/>
      <c r="B45" s="127" t="s">
        <v>379</v>
      </c>
      <c r="C45" s="124" t="s">
        <v>380</v>
      </c>
      <c r="D45" s="121"/>
      <c r="E45" s="181">
        <f>E46</f>
        <v>0</v>
      </c>
      <c r="F45" s="181">
        <f>F46</f>
        <v>0</v>
      </c>
      <c r="G45" s="181">
        <f>G46</f>
        <v>0</v>
      </c>
      <c r="H45" s="149" t="e">
        <f t="shared" si="0"/>
        <v>#DIV/0!</v>
      </c>
      <c r="I45" s="289"/>
      <c r="J45" s="289"/>
      <c r="K45" s="289"/>
      <c r="L45" s="289"/>
      <c r="M45" s="289"/>
      <c r="N45" s="289"/>
      <c r="O45" s="289"/>
    </row>
    <row r="46" spans="1:15" s="341" customFormat="1" ht="47.25" hidden="1">
      <c r="A46" s="274"/>
      <c r="B46" s="127" t="s">
        <v>165</v>
      </c>
      <c r="C46" s="124" t="s">
        <v>380</v>
      </c>
      <c r="D46" s="121" t="s">
        <v>8</v>
      </c>
      <c r="E46" s="181">
        <f>Ведомственная!I293</f>
        <v>0</v>
      </c>
      <c r="F46" s="149">
        <f>Ведомственная!J293</f>
        <v>0</v>
      </c>
      <c r="G46" s="181">
        <f>Ведомственная!K293</f>
        <v>0</v>
      </c>
      <c r="H46" s="149" t="e">
        <f t="shared" si="0"/>
        <v>#DIV/0!</v>
      </c>
      <c r="I46" s="289"/>
      <c r="J46" s="289"/>
      <c r="K46" s="289"/>
      <c r="L46" s="289"/>
      <c r="M46" s="289"/>
      <c r="N46" s="289"/>
      <c r="O46" s="289"/>
    </row>
    <row r="47" spans="1:15" s="341" customFormat="1" ht="48.75" customHeight="1" hidden="1">
      <c r="A47" s="274"/>
      <c r="B47" s="127" t="s">
        <v>406</v>
      </c>
      <c r="C47" s="124" t="s">
        <v>381</v>
      </c>
      <c r="D47" s="121"/>
      <c r="E47" s="181">
        <f>E48</f>
        <v>0</v>
      </c>
      <c r="F47" s="181">
        <f>F48</f>
        <v>0</v>
      </c>
      <c r="G47" s="181">
        <f>G48</f>
        <v>0</v>
      </c>
      <c r="H47" s="149" t="e">
        <f t="shared" si="0"/>
        <v>#DIV/0!</v>
      </c>
      <c r="I47" s="289"/>
      <c r="J47" s="289"/>
      <c r="K47" s="289"/>
      <c r="L47" s="289"/>
      <c r="M47" s="289"/>
      <c r="N47" s="289"/>
      <c r="O47" s="289"/>
    </row>
    <row r="48" spans="1:15" s="341" customFormat="1" ht="47.25" hidden="1">
      <c r="A48" s="274"/>
      <c r="B48" s="127" t="s">
        <v>382</v>
      </c>
      <c r="C48" s="124" t="s">
        <v>383</v>
      </c>
      <c r="D48" s="121"/>
      <c r="E48" s="181">
        <f>E49+E51</f>
        <v>0</v>
      </c>
      <c r="F48" s="181">
        <f>F49+F51</f>
        <v>0</v>
      </c>
      <c r="G48" s="181">
        <f>G49+G51</f>
        <v>0</v>
      </c>
      <c r="H48" s="149" t="e">
        <f t="shared" si="0"/>
        <v>#DIV/0!</v>
      </c>
      <c r="I48" s="289"/>
      <c r="J48" s="289"/>
      <c r="K48" s="289"/>
      <c r="L48" s="289"/>
      <c r="M48" s="289"/>
      <c r="N48" s="289"/>
      <c r="O48" s="289"/>
    </row>
    <row r="49" spans="1:15" s="341" customFormat="1" ht="41.25" customHeight="1" hidden="1">
      <c r="A49" s="274"/>
      <c r="B49" s="127" t="s">
        <v>384</v>
      </c>
      <c r="C49" s="124" t="s">
        <v>410</v>
      </c>
      <c r="D49" s="121"/>
      <c r="E49" s="181">
        <f>E50</f>
        <v>0</v>
      </c>
      <c r="F49" s="181">
        <f>F50</f>
        <v>0</v>
      </c>
      <c r="G49" s="181">
        <f>G50</f>
        <v>0</v>
      </c>
      <c r="H49" s="149" t="e">
        <f t="shared" si="0"/>
        <v>#DIV/0!</v>
      </c>
      <c r="I49" s="289"/>
      <c r="J49" s="289"/>
      <c r="K49" s="289"/>
      <c r="L49" s="289"/>
      <c r="M49" s="289"/>
      <c r="N49" s="289"/>
      <c r="O49" s="289"/>
    </row>
    <row r="50" spans="1:15" s="341" customFormat="1" ht="47.25" hidden="1">
      <c r="A50" s="274"/>
      <c r="B50" s="127" t="s">
        <v>165</v>
      </c>
      <c r="C50" s="124" t="s">
        <v>410</v>
      </c>
      <c r="D50" s="121" t="s">
        <v>8</v>
      </c>
      <c r="E50" s="181">
        <f>Ведомственная!I299</f>
        <v>0</v>
      </c>
      <c r="F50" s="149">
        <f>Ведомственная!J299</f>
        <v>0</v>
      </c>
      <c r="G50" s="181">
        <f>Ведомственная!K299</f>
        <v>0</v>
      </c>
      <c r="H50" s="149" t="e">
        <f t="shared" si="0"/>
        <v>#DIV/0!</v>
      </c>
      <c r="I50" s="289"/>
      <c r="J50" s="289"/>
      <c r="K50" s="289"/>
      <c r="L50" s="289"/>
      <c r="M50" s="289"/>
      <c r="N50" s="289"/>
      <c r="O50" s="289"/>
    </row>
    <row r="51" spans="1:15" s="341" customFormat="1" ht="63" hidden="1">
      <c r="A51" s="274"/>
      <c r="B51" s="127" t="s">
        <v>407</v>
      </c>
      <c r="C51" s="124" t="s">
        <v>386</v>
      </c>
      <c r="D51" s="121"/>
      <c r="E51" s="181">
        <f>E52</f>
        <v>0</v>
      </c>
      <c r="F51" s="181">
        <f>F52</f>
        <v>0</v>
      </c>
      <c r="G51" s="181">
        <f>G52</f>
        <v>0</v>
      </c>
      <c r="H51" s="149" t="e">
        <f t="shared" si="0"/>
        <v>#DIV/0!</v>
      </c>
      <c r="I51" s="289"/>
      <c r="J51" s="289"/>
      <c r="K51" s="289"/>
      <c r="L51" s="289"/>
      <c r="M51" s="289"/>
      <c r="N51" s="289"/>
      <c r="O51" s="289"/>
    </row>
    <row r="52" spans="1:15" s="341" customFormat="1" ht="47.25" hidden="1">
      <c r="A52" s="274"/>
      <c r="B52" s="127" t="s">
        <v>333</v>
      </c>
      <c r="C52" s="124" t="s">
        <v>386</v>
      </c>
      <c r="D52" s="121" t="s">
        <v>8</v>
      </c>
      <c r="E52" s="181">
        <f>Ведомственная!I301</f>
        <v>0</v>
      </c>
      <c r="F52" s="149">
        <f>Ведомственная!J301</f>
        <v>0</v>
      </c>
      <c r="G52" s="181">
        <f>Ведомственная!K301</f>
        <v>0</v>
      </c>
      <c r="H52" s="149" t="e">
        <f t="shared" si="0"/>
        <v>#DIV/0!</v>
      </c>
      <c r="I52" s="289"/>
      <c r="J52" s="289"/>
      <c r="K52" s="289"/>
      <c r="L52" s="289"/>
      <c r="M52" s="289"/>
      <c r="N52" s="289"/>
      <c r="O52" s="289"/>
    </row>
    <row r="53" spans="1:15" s="341" customFormat="1" ht="31.5">
      <c r="A53" s="274"/>
      <c r="B53" s="127" t="s">
        <v>298</v>
      </c>
      <c r="C53" s="121" t="s">
        <v>334</v>
      </c>
      <c r="D53" s="121"/>
      <c r="E53" s="181">
        <f>E54</f>
        <v>0</v>
      </c>
      <c r="F53" s="181">
        <f aca="true" t="shared" si="3" ref="F53:G55">F54</f>
        <v>450</v>
      </c>
      <c r="G53" s="181">
        <f t="shared" si="3"/>
        <v>419</v>
      </c>
      <c r="H53" s="149">
        <f t="shared" si="0"/>
        <v>93.11111111111111</v>
      </c>
      <c r="I53" s="289"/>
      <c r="J53" s="289"/>
      <c r="K53" s="289"/>
      <c r="L53" s="289"/>
      <c r="M53" s="289"/>
      <c r="N53" s="289"/>
      <c r="O53" s="289"/>
    </row>
    <row r="54" spans="1:15" s="341" customFormat="1" ht="47.25" customHeight="1">
      <c r="A54" s="274"/>
      <c r="B54" s="127" t="s">
        <v>516</v>
      </c>
      <c r="C54" s="121" t="s">
        <v>335</v>
      </c>
      <c r="D54" s="121"/>
      <c r="E54" s="181">
        <f>E55</f>
        <v>0</v>
      </c>
      <c r="F54" s="181">
        <f t="shared" si="3"/>
        <v>450</v>
      </c>
      <c r="G54" s="181">
        <f t="shared" si="3"/>
        <v>419</v>
      </c>
      <c r="H54" s="149">
        <f t="shared" si="0"/>
        <v>93.11111111111111</v>
      </c>
      <c r="I54" s="289"/>
      <c r="J54" s="289"/>
      <c r="K54" s="289"/>
      <c r="L54" s="289"/>
      <c r="M54" s="289"/>
      <c r="N54" s="289"/>
      <c r="O54" s="289"/>
    </row>
    <row r="55" spans="1:15" s="341" customFormat="1" ht="33" customHeight="1">
      <c r="A55" s="274"/>
      <c r="B55" s="127" t="s">
        <v>136</v>
      </c>
      <c r="C55" s="121" t="s">
        <v>336</v>
      </c>
      <c r="D55" s="121"/>
      <c r="E55" s="181">
        <f>E56</f>
        <v>0</v>
      </c>
      <c r="F55" s="181">
        <f t="shared" si="3"/>
        <v>450</v>
      </c>
      <c r="G55" s="181">
        <f t="shared" si="3"/>
        <v>419</v>
      </c>
      <c r="H55" s="149">
        <f t="shared" si="0"/>
        <v>93.11111111111111</v>
      </c>
      <c r="I55" s="289"/>
      <c r="J55" s="289"/>
      <c r="K55" s="289"/>
      <c r="L55" s="289"/>
      <c r="M55" s="289"/>
      <c r="N55" s="289"/>
      <c r="O55" s="289"/>
    </row>
    <row r="56" spans="1:15" s="341" customFormat="1" ht="47.25">
      <c r="A56" s="274"/>
      <c r="B56" s="127" t="s">
        <v>165</v>
      </c>
      <c r="C56" s="121" t="s">
        <v>336</v>
      </c>
      <c r="D56" s="121" t="s">
        <v>8</v>
      </c>
      <c r="E56" s="181">
        <f>Ведомственная!I305</f>
        <v>0</v>
      </c>
      <c r="F56" s="181">
        <f>Ведомственная!J305</f>
        <v>450</v>
      </c>
      <c r="G56" s="181">
        <f>Ведомственная!K305</f>
        <v>419</v>
      </c>
      <c r="H56" s="149">
        <f t="shared" si="0"/>
        <v>93.11111111111111</v>
      </c>
      <c r="I56" s="289"/>
      <c r="J56" s="289"/>
      <c r="K56" s="289"/>
      <c r="L56" s="289"/>
      <c r="M56" s="289"/>
      <c r="N56" s="289"/>
      <c r="O56" s="289"/>
    </row>
    <row r="57" spans="1:15" s="341" customFormat="1" ht="66.75" customHeight="1">
      <c r="A57" s="283">
        <v>2</v>
      </c>
      <c r="B57" s="125" t="s">
        <v>256</v>
      </c>
      <c r="C57" s="120" t="s">
        <v>239</v>
      </c>
      <c r="D57" s="121"/>
      <c r="E57" s="180">
        <f>E58+E62</f>
        <v>4433</v>
      </c>
      <c r="F57" s="180">
        <f>F58+F62</f>
        <v>4673</v>
      </c>
      <c r="G57" s="180">
        <f>G58+G62</f>
        <v>4673</v>
      </c>
      <c r="H57" s="236">
        <f t="shared" si="0"/>
        <v>100</v>
      </c>
      <c r="I57" s="289"/>
      <c r="J57" s="289"/>
      <c r="K57" s="289"/>
      <c r="L57" s="289"/>
      <c r="M57" s="289"/>
      <c r="N57" s="289"/>
      <c r="O57" s="289"/>
    </row>
    <row r="58" spans="1:15" s="341" customFormat="1" ht="31.5">
      <c r="A58" s="274"/>
      <c r="B58" s="126" t="s">
        <v>127</v>
      </c>
      <c r="C58" s="121" t="s">
        <v>240</v>
      </c>
      <c r="D58" s="121"/>
      <c r="E58" s="181">
        <f aca="true" t="shared" si="4" ref="E58:G60">E59</f>
        <v>4433</v>
      </c>
      <c r="F58" s="181">
        <f t="shared" si="4"/>
        <v>4673</v>
      </c>
      <c r="G58" s="181">
        <f t="shared" si="4"/>
        <v>4673</v>
      </c>
      <c r="H58" s="149">
        <f t="shared" si="0"/>
        <v>100</v>
      </c>
      <c r="I58" s="289"/>
      <c r="J58" s="289"/>
      <c r="K58" s="289"/>
      <c r="L58" s="289"/>
      <c r="M58" s="289"/>
      <c r="N58" s="289"/>
      <c r="O58" s="289"/>
    </row>
    <row r="59" spans="1:15" s="341" customFormat="1" ht="31.5">
      <c r="A59" s="274"/>
      <c r="B59" s="126" t="s">
        <v>241</v>
      </c>
      <c r="C59" s="121" t="s">
        <v>242</v>
      </c>
      <c r="D59" s="121"/>
      <c r="E59" s="181">
        <f t="shared" si="4"/>
        <v>4433</v>
      </c>
      <c r="F59" s="181">
        <f t="shared" si="4"/>
        <v>4673</v>
      </c>
      <c r="G59" s="181">
        <f t="shared" si="4"/>
        <v>4673</v>
      </c>
      <c r="H59" s="149">
        <f t="shared" si="0"/>
        <v>100</v>
      </c>
      <c r="I59" s="289"/>
      <c r="J59" s="289"/>
      <c r="K59" s="289"/>
      <c r="L59" s="289"/>
      <c r="M59" s="289"/>
      <c r="N59" s="289"/>
      <c r="O59" s="289"/>
    </row>
    <row r="60" spans="1:15" s="341" customFormat="1" ht="49.5" customHeight="1">
      <c r="A60" s="274"/>
      <c r="B60" s="128" t="s">
        <v>500</v>
      </c>
      <c r="C60" s="121" t="s">
        <v>243</v>
      </c>
      <c r="D60" s="121"/>
      <c r="E60" s="181">
        <f>E61</f>
        <v>4433</v>
      </c>
      <c r="F60" s="181">
        <f t="shared" si="4"/>
        <v>4673</v>
      </c>
      <c r="G60" s="181">
        <f>G61</f>
        <v>4673</v>
      </c>
      <c r="H60" s="149">
        <f t="shared" si="0"/>
        <v>100</v>
      </c>
      <c r="I60" s="289"/>
      <c r="J60" s="289"/>
      <c r="K60" s="289"/>
      <c r="L60" s="289"/>
      <c r="M60" s="289"/>
      <c r="N60" s="289"/>
      <c r="O60" s="289"/>
    </row>
    <row r="61" spans="1:15" s="341" customFormat="1" ht="51" customHeight="1">
      <c r="A61" s="274"/>
      <c r="B61" s="127" t="s">
        <v>16</v>
      </c>
      <c r="C61" s="121" t="s">
        <v>243</v>
      </c>
      <c r="D61" s="121" t="s">
        <v>17</v>
      </c>
      <c r="E61" s="181">
        <f>Ведомственная!I331</f>
        <v>4433</v>
      </c>
      <c r="F61" s="181">
        <f>Ведомственная!J331</f>
        <v>4673</v>
      </c>
      <c r="G61" s="181">
        <f>Ведомственная!K331</f>
        <v>4673</v>
      </c>
      <c r="H61" s="149">
        <f t="shared" si="0"/>
        <v>100</v>
      </c>
      <c r="I61" s="289"/>
      <c r="J61" s="289"/>
      <c r="K61" s="289"/>
      <c r="L61" s="289"/>
      <c r="M61" s="289"/>
      <c r="N61" s="289"/>
      <c r="O61" s="289"/>
    </row>
    <row r="62" spans="1:15" s="341" customFormat="1" ht="32.25" customHeight="1" hidden="1">
      <c r="A62" s="274"/>
      <c r="B62" s="126" t="s">
        <v>298</v>
      </c>
      <c r="C62" s="121" t="s">
        <v>244</v>
      </c>
      <c r="D62" s="121"/>
      <c r="E62" s="181">
        <f>E65+E66</f>
        <v>0</v>
      </c>
      <c r="F62" s="181">
        <f>F65+F66</f>
        <v>0</v>
      </c>
      <c r="G62" s="181">
        <f>G65+G66</f>
        <v>0</v>
      </c>
      <c r="H62" s="149" t="e">
        <f t="shared" si="0"/>
        <v>#DIV/0!</v>
      </c>
      <c r="I62" s="289"/>
      <c r="J62" s="289"/>
      <c r="K62" s="289"/>
      <c r="L62" s="289"/>
      <c r="M62" s="289"/>
      <c r="N62" s="289"/>
      <c r="O62" s="289"/>
    </row>
    <row r="63" spans="1:19" s="341" customFormat="1" ht="49.5" customHeight="1" hidden="1">
      <c r="A63" s="274"/>
      <c r="B63" s="126" t="s">
        <v>245</v>
      </c>
      <c r="C63" s="121" t="s">
        <v>246</v>
      </c>
      <c r="D63" s="121"/>
      <c r="E63" s="181">
        <f aca="true" t="shared" si="5" ref="E63:G64">E64</f>
        <v>0</v>
      </c>
      <c r="F63" s="181">
        <f t="shared" si="5"/>
        <v>0</v>
      </c>
      <c r="G63" s="181">
        <f t="shared" si="5"/>
        <v>0</v>
      </c>
      <c r="H63" s="149" t="e">
        <f t="shared" si="0"/>
        <v>#DIV/0!</v>
      </c>
      <c r="I63" s="289"/>
      <c r="J63" s="289"/>
      <c r="K63" s="289"/>
      <c r="L63" s="289"/>
      <c r="M63" s="289"/>
      <c r="N63" s="289"/>
      <c r="O63" s="289"/>
      <c r="S63" s="127"/>
    </row>
    <row r="64" spans="1:15" s="341" customFormat="1" ht="49.5" customHeight="1" hidden="1">
      <c r="A64" s="274"/>
      <c r="B64" s="126" t="s">
        <v>138</v>
      </c>
      <c r="C64" s="121" t="s">
        <v>247</v>
      </c>
      <c r="D64" s="121"/>
      <c r="E64" s="181">
        <f t="shared" si="5"/>
        <v>0</v>
      </c>
      <c r="F64" s="181">
        <f t="shared" si="5"/>
        <v>0</v>
      </c>
      <c r="G64" s="181">
        <f t="shared" si="5"/>
        <v>0</v>
      </c>
      <c r="H64" s="149" t="e">
        <f t="shared" si="0"/>
        <v>#DIV/0!</v>
      </c>
      <c r="I64" s="289"/>
      <c r="J64" s="289"/>
      <c r="K64" s="289"/>
      <c r="L64" s="289"/>
      <c r="M64" s="289"/>
      <c r="N64" s="289"/>
      <c r="O64" s="289"/>
    </row>
    <row r="65" spans="1:15" s="341" customFormat="1" ht="50.25" customHeight="1" hidden="1">
      <c r="A65" s="274"/>
      <c r="B65" s="126" t="s">
        <v>165</v>
      </c>
      <c r="C65" s="121" t="s">
        <v>247</v>
      </c>
      <c r="D65" s="121" t="s">
        <v>8</v>
      </c>
      <c r="E65" s="181">
        <f>Ведомственная!I337</f>
        <v>0</v>
      </c>
      <c r="F65" s="181">
        <f>Ведомственная!J337</f>
        <v>0</v>
      </c>
      <c r="G65" s="181">
        <f>Ведомственная!K337</f>
        <v>0</v>
      </c>
      <c r="H65" s="149" t="e">
        <f t="shared" si="0"/>
        <v>#DIV/0!</v>
      </c>
      <c r="I65" s="289"/>
      <c r="J65" s="289"/>
      <c r="K65" s="289"/>
      <c r="L65" s="289"/>
      <c r="M65" s="289"/>
      <c r="N65" s="289"/>
      <c r="O65" s="289"/>
    </row>
    <row r="66" spans="1:15" s="341" customFormat="1" ht="75" customHeight="1" hidden="1">
      <c r="A66" s="274"/>
      <c r="B66" s="174" t="s">
        <v>458</v>
      </c>
      <c r="C66" s="121" t="s">
        <v>459</v>
      </c>
      <c r="D66" s="121"/>
      <c r="E66" s="181">
        <f>Ведомственная!I338</f>
        <v>0</v>
      </c>
      <c r="F66" s="181">
        <f>Ведомственная!J338</f>
        <v>0</v>
      </c>
      <c r="G66" s="181">
        <f>G67+G69</f>
        <v>0</v>
      </c>
      <c r="H66" s="149" t="e">
        <f>G66/F66*100</f>
        <v>#DIV/0!</v>
      </c>
      <c r="I66" s="289"/>
      <c r="J66" s="289"/>
      <c r="K66" s="289"/>
      <c r="L66" s="289"/>
      <c r="M66" s="289"/>
      <c r="N66" s="289"/>
      <c r="O66" s="289"/>
    </row>
    <row r="67" spans="1:15" s="341" customFormat="1" ht="23.25" customHeight="1" hidden="1">
      <c r="A67" s="274"/>
      <c r="B67" s="174" t="s">
        <v>460</v>
      </c>
      <c r="C67" s="124" t="s">
        <v>461</v>
      </c>
      <c r="D67" s="121"/>
      <c r="E67" s="181">
        <f>Ведомственная!I340</f>
        <v>0</v>
      </c>
      <c r="F67" s="181">
        <f>Ведомственная!J340</f>
        <v>0</v>
      </c>
      <c r="G67" s="181">
        <f>G68</f>
        <v>0</v>
      </c>
      <c r="H67" s="149" t="e">
        <f>G67/F67*100</f>
        <v>#DIV/0!</v>
      </c>
      <c r="I67" s="289"/>
      <c r="J67" s="289"/>
      <c r="K67" s="289"/>
      <c r="L67" s="289"/>
      <c r="M67" s="289"/>
      <c r="N67" s="289"/>
      <c r="O67" s="289"/>
    </row>
    <row r="68" spans="1:15" s="341" customFormat="1" ht="51" customHeight="1" hidden="1">
      <c r="A68" s="274"/>
      <c r="B68" s="126" t="s">
        <v>165</v>
      </c>
      <c r="C68" s="124" t="s">
        <v>461</v>
      </c>
      <c r="D68" s="121" t="s">
        <v>8</v>
      </c>
      <c r="E68" s="181"/>
      <c r="F68" s="181"/>
      <c r="G68" s="181">
        <f>Ведомственная!K340</f>
        <v>0</v>
      </c>
      <c r="H68" s="149" t="e">
        <f>G68/F68*100</f>
        <v>#DIV/0!</v>
      </c>
      <c r="I68" s="289"/>
      <c r="J68" s="289"/>
      <c r="K68" s="289"/>
      <c r="L68" s="289"/>
      <c r="M68" s="289"/>
      <c r="N68" s="289"/>
      <c r="O68" s="289"/>
    </row>
    <row r="69" spans="1:15" s="341" customFormat="1" ht="50.25" customHeight="1" hidden="1">
      <c r="A69" s="274"/>
      <c r="B69" s="174" t="s">
        <v>337</v>
      </c>
      <c r="C69" s="124" t="s">
        <v>462</v>
      </c>
      <c r="D69" s="121"/>
      <c r="E69" s="181">
        <f>Ведомственная!I341</f>
        <v>0</v>
      </c>
      <c r="F69" s="181">
        <f>Ведомственная!J341</f>
        <v>0</v>
      </c>
      <c r="G69" s="181">
        <f>Ведомственная!K341</f>
        <v>0</v>
      </c>
      <c r="H69" s="149" t="e">
        <f>G69/F69*100</f>
        <v>#DIV/0!</v>
      </c>
      <c r="I69" s="289"/>
      <c r="J69" s="289"/>
      <c r="K69" s="289"/>
      <c r="L69" s="289"/>
      <c r="M69" s="289"/>
      <c r="N69" s="289"/>
      <c r="O69" s="289"/>
    </row>
    <row r="70" spans="1:15" s="341" customFormat="1" ht="50.25" customHeight="1" hidden="1">
      <c r="A70" s="274"/>
      <c r="B70" s="126" t="s">
        <v>165</v>
      </c>
      <c r="C70" s="124" t="s">
        <v>461</v>
      </c>
      <c r="D70" s="121" t="s">
        <v>8</v>
      </c>
      <c r="E70" s="181"/>
      <c r="F70" s="181"/>
      <c r="G70" s="181"/>
      <c r="H70" s="149">
        <v>100</v>
      </c>
      <c r="I70" s="289"/>
      <c r="J70" s="289"/>
      <c r="K70" s="289"/>
      <c r="L70" s="289"/>
      <c r="M70" s="289"/>
      <c r="N70" s="289"/>
      <c r="O70" s="289"/>
    </row>
    <row r="71" spans="1:15" s="341" customFormat="1" ht="66.75" customHeight="1">
      <c r="A71" s="283">
        <v>3</v>
      </c>
      <c r="B71" s="148" t="s">
        <v>218</v>
      </c>
      <c r="C71" s="120" t="s">
        <v>219</v>
      </c>
      <c r="D71" s="121"/>
      <c r="E71" s="180">
        <f aca="true" t="shared" si="6" ref="E71:G74">E72</f>
        <v>156.2</v>
      </c>
      <c r="F71" s="180">
        <f t="shared" si="6"/>
        <v>200</v>
      </c>
      <c r="G71" s="180">
        <f t="shared" si="6"/>
        <v>200</v>
      </c>
      <c r="H71" s="236">
        <f t="shared" si="0"/>
        <v>100</v>
      </c>
      <c r="I71" s="289"/>
      <c r="J71" s="289"/>
      <c r="K71" s="289"/>
      <c r="L71" s="289"/>
      <c r="M71" s="289"/>
      <c r="N71" s="289"/>
      <c r="O71" s="289"/>
    </row>
    <row r="72" spans="1:15" s="341" customFormat="1" ht="37.5" customHeight="1">
      <c r="A72" s="274"/>
      <c r="B72" s="126" t="s">
        <v>298</v>
      </c>
      <c r="C72" s="121" t="s">
        <v>220</v>
      </c>
      <c r="D72" s="121"/>
      <c r="E72" s="181">
        <f t="shared" si="6"/>
        <v>156.2</v>
      </c>
      <c r="F72" s="181">
        <f t="shared" si="6"/>
        <v>200</v>
      </c>
      <c r="G72" s="181">
        <f t="shared" si="6"/>
        <v>200</v>
      </c>
      <c r="H72" s="149">
        <f t="shared" si="0"/>
        <v>100</v>
      </c>
      <c r="I72" s="289"/>
      <c r="J72" s="289"/>
      <c r="K72" s="289"/>
      <c r="L72" s="289"/>
      <c r="M72" s="289"/>
      <c r="N72" s="289"/>
      <c r="O72" s="289"/>
    </row>
    <row r="73" spans="1:15" s="341" customFormat="1" ht="81" customHeight="1">
      <c r="A73" s="274"/>
      <c r="B73" s="126" t="s">
        <v>221</v>
      </c>
      <c r="C73" s="121" t="s">
        <v>222</v>
      </c>
      <c r="D73" s="121"/>
      <c r="E73" s="181">
        <f t="shared" si="6"/>
        <v>156.2</v>
      </c>
      <c r="F73" s="181">
        <f t="shared" si="6"/>
        <v>200</v>
      </c>
      <c r="G73" s="181">
        <f t="shared" si="6"/>
        <v>200</v>
      </c>
      <c r="H73" s="149">
        <f t="shared" si="0"/>
        <v>100</v>
      </c>
      <c r="I73" s="289"/>
      <c r="J73" s="289"/>
      <c r="K73" s="289"/>
      <c r="L73" s="289"/>
      <c r="M73" s="289"/>
      <c r="N73" s="289"/>
      <c r="O73" s="289"/>
    </row>
    <row r="74" spans="1:15" s="341" customFormat="1" ht="50.25" customHeight="1">
      <c r="A74" s="274"/>
      <c r="B74" s="126" t="s">
        <v>223</v>
      </c>
      <c r="C74" s="121" t="s">
        <v>224</v>
      </c>
      <c r="D74" s="121"/>
      <c r="E74" s="181">
        <f t="shared" si="6"/>
        <v>156.2</v>
      </c>
      <c r="F74" s="181">
        <f t="shared" si="6"/>
        <v>200</v>
      </c>
      <c r="G74" s="181">
        <f t="shared" si="6"/>
        <v>200</v>
      </c>
      <c r="H74" s="149">
        <f t="shared" si="0"/>
        <v>100</v>
      </c>
      <c r="I74" s="289"/>
      <c r="J74" s="289"/>
      <c r="K74" s="289"/>
      <c r="L74" s="289"/>
      <c r="M74" s="289"/>
      <c r="N74" s="289"/>
      <c r="O74" s="289"/>
    </row>
    <row r="75" spans="1:15" s="341" customFormat="1" ht="51" customHeight="1">
      <c r="A75" s="274"/>
      <c r="B75" s="127" t="s">
        <v>16</v>
      </c>
      <c r="C75" s="121" t="s">
        <v>224</v>
      </c>
      <c r="D75" s="121" t="s">
        <v>17</v>
      </c>
      <c r="E75" s="181">
        <f>Ведомственная!I254</f>
        <v>156.2</v>
      </c>
      <c r="F75" s="149">
        <f>Ведомственная!J254</f>
        <v>200</v>
      </c>
      <c r="G75" s="181">
        <f>Ведомственная!K254</f>
        <v>200</v>
      </c>
      <c r="H75" s="149">
        <f t="shared" si="0"/>
        <v>100</v>
      </c>
      <c r="I75" s="289"/>
      <c r="J75" s="289"/>
      <c r="K75" s="289"/>
      <c r="L75" s="289"/>
      <c r="M75" s="289"/>
      <c r="N75" s="289"/>
      <c r="O75" s="289"/>
    </row>
    <row r="76" spans="1:15" s="341" customFormat="1" ht="61.5" customHeight="1">
      <c r="A76" s="283">
        <v>4</v>
      </c>
      <c r="B76" s="125" t="s">
        <v>182</v>
      </c>
      <c r="C76" s="120" t="s">
        <v>173</v>
      </c>
      <c r="D76" s="121"/>
      <c r="E76" s="180">
        <f>E78</f>
        <v>682</v>
      </c>
      <c r="F76" s="180">
        <f>F78</f>
        <v>6527.8</v>
      </c>
      <c r="G76" s="180">
        <f>G78</f>
        <v>6522.599999999999</v>
      </c>
      <c r="H76" s="236">
        <f t="shared" si="0"/>
        <v>99.9203406967125</v>
      </c>
      <c r="I76" s="289"/>
      <c r="J76" s="289"/>
      <c r="K76" s="289"/>
      <c r="L76" s="289"/>
      <c r="M76" s="289"/>
      <c r="N76" s="289"/>
      <c r="O76" s="289"/>
    </row>
    <row r="77" spans="1:15" s="341" customFormat="1" ht="31.5" customHeight="1" hidden="1">
      <c r="A77" s="283"/>
      <c r="B77" s="125"/>
      <c r="C77" s="120"/>
      <c r="D77" s="121"/>
      <c r="E77" s="180"/>
      <c r="F77" s="180"/>
      <c r="G77" s="180"/>
      <c r="H77" s="236"/>
      <c r="I77" s="289"/>
      <c r="J77" s="289"/>
      <c r="K77" s="289"/>
      <c r="L77" s="289"/>
      <c r="M77" s="289"/>
      <c r="N77" s="289"/>
      <c r="O77" s="289"/>
    </row>
    <row r="78" spans="1:15" s="341" customFormat="1" ht="39.75" customHeight="1">
      <c r="A78" s="283"/>
      <c r="B78" s="126" t="s">
        <v>298</v>
      </c>
      <c r="C78" s="121" t="s">
        <v>172</v>
      </c>
      <c r="D78" s="121"/>
      <c r="E78" s="181">
        <f>Ведомственная!I116</f>
        <v>682</v>
      </c>
      <c r="F78" s="181">
        <f>Ведомственная!J116</f>
        <v>6527.8</v>
      </c>
      <c r="G78" s="181">
        <f>Ведомственная!K116</f>
        <v>6522.599999999999</v>
      </c>
      <c r="H78" s="149">
        <f>G78/F78*100</f>
        <v>99.9203406967125</v>
      </c>
      <c r="I78" s="289"/>
      <c r="J78" s="289"/>
      <c r="K78" s="289"/>
      <c r="L78" s="289"/>
      <c r="M78" s="289"/>
      <c r="N78" s="289"/>
      <c r="O78" s="289"/>
    </row>
    <row r="79" spans="1:15" s="341" customFormat="1" ht="33" customHeight="1" hidden="1">
      <c r="A79" s="274"/>
      <c r="B79" s="126" t="s">
        <v>298</v>
      </c>
      <c r="C79" s="121" t="s">
        <v>172</v>
      </c>
      <c r="D79" s="121"/>
      <c r="E79" s="181">
        <f>E82+E94</f>
        <v>245</v>
      </c>
      <c r="F79" s="181">
        <f>F82+F94</f>
        <v>1239.5</v>
      </c>
      <c r="G79" s="181">
        <f>G82+G94</f>
        <v>1238.4</v>
      </c>
      <c r="H79" s="149">
        <f t="shared" si="0"/>
        <v>99.91125453812022</v>
      </c>
      <c r="I79" s="289"/>
      <c r="J79" s="289"/>
      <c r="K79" s="289"/>
      <c r="L79" s="289"/>
      <c r="M79" s="289"/>
      <c r="N79" s="289"/>
      <c r="O79" s="289"/>
    </row>
    <row r="80" spans="1:15" s="341" customFormat="1" ht="67.5" customHeight="1">
      <c r="A80" s="274"/>
      <c r="B80" s="127" t="s">
        <v>174</v>
      </c>
      <c r="C80" s="121" t="s">
        <v>175</v>
      </c>
      <c r="D80" s="121"/>
      <c r="E80" s="181">
        <f>E81+E83+E85+E87</f>
        <v>145</v>
      </c>
      <c r="F80" s="181">
        <f>F81+F83+F85+F87</f>
        <v>5868.400000000001</v>
      </c>
      <c r="G80" s="181">
        <f>G81+G83+G85+G87</f>
        <v>5867.8</v>
      </c>
      <c r="H80" s="149">
        <f t="shared" si="0"/>
        <v>99.98977574807442</v>
      </c>
      <c r="I80" s="289"/>
      <c r="J80" s="289"/>
      <c r="K80" s="289"/>
      <c r="L80" s="289"/>
      <c r="M80" s="289"/>
      <c r="N80" s="289"/>
      <c r="O80" s="289"/>
    </row>
    <row r="81" spans="1:15" s="341" customFormat="1" ht="42" customHeight="1">
      <c r="A81" s="284"/>
      <c r="B81" s="127" t="s">
        <v>512</v>
      </c>
      <c r="C81" s="121" t="s">
        <v>176</v>
      </c>
      <c r="D81" s="121"/>
      <c r="E81" s="181">
        <f>E82</f>
        <v>145</v>
      </c>
      <c r="F81" s="181">
        <f>F82</f>
        <v>1133.5</v>
      </c>
      <c r="G81" s="181">
        <f>G82</f>
        <v>1133</v>
      </c>
      <c r="H81" s="149">
        <f t="shared" si="0"/>
        <v>99.95588883987648</v>
      </c>
      <c r="I81" s="289"/>
      <c r="J81" s="289"/>
      <c r="K81" s="289"/>
      <c r="L81" s="289"/>
      <c r="M81" s="289"/>
      <c r="N81" s="289"/>
      <c r="O81" s="289"/>
    </row>
    <row r="82" spans="1:15" s="341" customFormat="1" ht="49.5" customHeight="1">
      <c r="A82" s="274"/>
      <c r="B82" s="126" t="s">
        <v>165</v>
      </c>
      <c r="C82" s="121" t="s">
        <v>176</v>
      </c>
      <c r="D82" s="121" t="s">
        <v>8</v>
      </c>
      <c r="E82" s="181">
        <f>Ведомственная!I124</f>
        <v>145</v>
      </c>
      <c r="F82" s="181">
        <f>Ведомственная!J124</f>
        <v>1133.5</v>
      </c>
      <c r="G82" s="181">
        <f>Ведомственная!K124</f>
        <v>1133</v>
      </c>
      <c r="H82" s="149">
        <f t="shared" si="0"/>
        <v>99.95588883987648</v>
      </c>
      <c r="I82" s="289"/>
      <c r="J82" s="289"/>
      <c r="K82" s="289"/>
      <c r="L82" s="289"/>
      <c r="M82" s="289"/>
      <c r="N82" s="289"/>
      <c r="O82" s="289"/>
    </row>
    <row r="83" spans="1:15" s="341" customFormat="1" ht="162.75" customHeight="1">
      <c r="A83" s="274"/>
      <c r="B83" s="126" t="s">
        <v>581</v>
      </c>
      <c r="C83" s="121" t="s">
        <v>580</v>
      </c>
      <c r="D83" s="121"/>
      <c r="E83" s="181">
        <f>E84</f>
        <v>0</v>
      </c>
      <c r="F83" s="181">
        <f>F84</f>
        <v>213.1</v>
      </c>
      <c r="G83" s="181">
        <f>G84</f>
        <v>213.1</v>
      </c>
      <c r="H83" s="149">
        <f t="shared" si="0"/>
        <v>100</v>
      </c>
      <c r="I83" s="289"/>
      <c r="J83" s="289"/>
      <c r="K83" s="289"/>
      <c r="L83" s="289"/>
      <c r="M83" s="289"/>
      <c r="N83" s="289"/>
      <c r="O83" s="289"/>
    </row>
    <row r="84" spans="1:15" s="341" customFormat="1" ht="25.5" customHeight="1">
      <c r="A84" s="274"/>
      <c r="B84" s="126" t="s">
        <v>11</v>
      </c>
      <c r="C84" s="121" t="s">
        <v>580</v>
      </c>
      <c r="D84" s="121" t="s">
        <v>12</v>
      </c>
      <c r="E84" s="181">
        <f>Ведомственная!I126</f>
        <v>0</v>
      </c>
      <c r="F84" s="181">
        <f>Ведомственная!J126</f>
        <v>213.1</v>
      </c>
      <c r="G84" s="181">
        <f>Ведомственная!K126</f>
        <v>213.1</v>
      </c>
      <c r="H84" s="149">
        <f t="shared" si="0"/>
        <v>100</v>
      </c>
      <c r="I84" s="289"/>
      <c r="J84" s="289"/>
      <c r="K84" s="289"/>
      <c r="L84" s="289"/>
      <c r="M84" s="289"/>
      <c r="N84" s="289"/>
      <c r="O84" s="289"/>
    </row>
    <row r="85" spans="1:15" s="341" customFormat="1" ht="81" customHeight="1">
      <c r="A85" s="274"/>
      <c r="B85" s="203" t="s">
        <v>491</v>
      </c>
      <c r="C85" s="121" t="s">
        <v>490</v>
      </c>
      <c r="D85" s="121"/>
      <c r="E85" s="181">
        <f>E86</f>
        <v>0</v>
      </c>
      <c r="F85" s="181">
        <f>F86</f>
        <v>4476.5</v>
      </c>
      <c r="G85" s="181">
        <f>G86</f>
        <v>4476.5</v>
      </c>
      <c r="H85" s="149">
        <f>G85/F85*100</f>
        <v>100</v>
      </c>
      <c r="I85" s="289"/>
      <c r="J85" s="289"/>
      <c r="K85" s="289"/>
      <c r="L85" s="289"/>
      <c r="M85" s="289"/>
      <c r="N85" s="289"/>
      <c r="O85" s="289"/>
    </row>
    <row r="86" spans="1:15" s="341" customFormat="1" ht="49.5" customHeight="1">
      <c r="A86" s="274"/>
      <c r="B86" s="126" t="s">
        <v>165</v>
      </c>
      <c r="C86" s="121" t="s">
        <v>490</v>
      </c>
      <c r="D86" s="121" t="s">
        <v>8</v>
      </c>
      <c r="E86" s="181">
        <f>Ведомственная!I127</f>
        <v>0</v>
      </c>
      <c r="F86" s="181">
        <f>Ведомственная!J127</f>
        <v>4476.5</v>
      </c>
      <c r="G86" s="181">
        <f>Ведомственная!K127</f>
        <v>4476.5</v>
      </c>
      <c r="H86" s="149">
        <f>G86/F86*100</f>
        <v>100</v>
      </c>
      <c r="I86" s="289"/>
      <c r="J86" s="289"/>
      <c r="K86" s="289"/>
      <c r="L86" s="289"/>
      <c r="M86" s="289"/>
      <c r="N86" s="289"/>
      <c r="O86" s="289"/>
    </row>
    <row r="87" spans="1:15" s="341" customFormat="1" ht="80.25" customHeight="1">
      <c r="A87" s="274"/>
      <c r="B87" s="203" t="s">
        <v>491</v>
      </c>
      <c r="C87" s="121" t="s">
        <v>492</v>
      </c>
      <c r="D87" s="121"/>
      <c r="E87" s="181">
        <f>E88</f>
        <v>0</v>
      </c>
      <c r="F87" s="181">
        <f>F88</f>
        <v>45.3</v>
      </c>
      <c r="G87" s="181">
        <f>G88</f>
        <v>45.2</v>
      </c>
      <c r="H87" s="149">
        <v>99.5</v>
      </c>
      <c r="I87" s="289"/>
      <c r="J87" s="289"/>
      <c r="K87" s="289"/>
      <c r="L87" s="289"/>
      <c r="M87" s="289"/>
      <c r="N87" s="289"/>
      <c r="O87" s="289"/>
    </row>
    <row r="88" spans="1:15" s="341" customFormat="1" ht="49.5" customHeight="1">
      <c r="A88" s="274"/>
      <c r="B88" s="126" t="s">
        <v>165</v>
      </c>
      <c r="C88" s="121" t="s">
        <v>492</v>
      </c>
      <c r="D88" s="121" t="s">
        <v>8</v>
      </c>
      <c r="E88" s="181">
        <f>Ведомственная!I129</f>
        <v>0</v>
      </c>
      <c r="F88" s="181">
        <f>Ведомственная!J129</f>
        <v>45.3</v>
      </c>
      <c r="G88" s="181">
        <f>Ведомственная!K130</f>
        <v>45.2</v>
      </c>
      <c r="H88" s="149">
        <v>99.5</v>
      </c>
      <c r="I88" s="289"/>
      <c r="J88" s="289"/>
      <c r="K88" s="289"/>
      <c r="L88" s="289"/>
      <c r="M88" s="289"/>
      <c r="N88" s="289"/>
      <c r="O88" s="289"/>
    </row>
    <row r="89" spans="1:15" s="341" customFormat="1" ht="49.5" customHeight="1">
      <c r="A89" s="274"/>
      <c r="B89" s="126" t="s">
        <v>183</v>
      </c>
      <c r="C89" s="121" t="s">
        <v>276</v>
      </c>
      <c r="D89" s="121"/>
      <c r="E89" s="181">
        <f aca="true" t="shared" si="7" ref="E89:G90">E90</f>
        <v>437</v>
      </c>
      <c r="F89" s="181">
        <f t="shared" si="7"/>
        <v>553.4</v>
      </c>
      <c r="G89" s="181">
        <f t="shared" si="7"/>
        <v>549.4</v>
      </c>
      <c r="H89" s="149">
        <f t="shared" si="0"/>
        <v>99.27719551861222</v>
      </c>
      <c r="I89" s="289"/>
      <c r="J89" s="289"/>
      <c r="K89" s="289"/>
      <c r="L89" s="289"/>
      <c r="M89" s="289"/>
      <c r="N89" s="289"/>
      <c r="O89" s="289"/>
    </row>
    <row r="90" spans="1:15" s="341" customFormat="1" ht="39.75" customHeight="1">
      <c r="A90" s="274"/>
      <c r="B90" s="127" t="s">
        <v>185</v>
      </c>
      <c r="C90" s="121" t="s">
        <v>277</v>
      </c>
      <c r="D90" s="121"/>
      <c r="E90" s="181">
        <f t="shared" si="7"/>
        <v>437</v>
      </c>
      <c r="F90" s="181">
        <f t="shared" si="7"/>
        <v>553.4</v>
      </c>
      <c r="G90" s="181">
        <f t="shared" si="7"/>
        <v>549.4</v>
      </c>
      <c r="H90" s="149">
        <f t="shared" si="0"/>
        <v>99.27719551861222</v>
      </c>
      <c r="I90" s="289"/>
      <c r="J90" s="289"/>
      <c r="K90" s="289"/>
      <c r="L90" s="289"/>
      <c r="M90" s="289"/>
      <c r="N90" s="289"/>
      <c r="O90" s="289"/>
    </row>
    <row r="91" spans="1:15" s="341" customFormat="1" ht="53.25" customHeight="1">
      <c r="A91" s="274"/>
      <c r="B91" s="126" t="s">
        <v>165</v>
      </c>
      <c r="C91" s="121" t="s">
        <v>277</v>
      </c>
      <c r="D91" s="121" t="s">
        <v>8</v>
      </c>
      <c r="E91" s="181">
        <f>Ведомственная!I139</f>
        <v>437</v>
      </c>
      <c r="F91" s="181">
        <f>Ведомственная!J139</f>
        <v>553.4</v>
      </c>
      <c r="G91" s="181">
        <f>Ведомственная!K139</f>
        <v>549.4</v>
      </c>
      <c r="H91" s="149">
        <f t="shared" si="0"/>
        <v>99.27719551861222</v>
      </c>
      <c r="I91" s="289"/>
      <c r="J91" s="289"/>
      <c r="K91" s="289"/>
      <c r="L91" s="289"/>
      <c r="M91" s="289"/>
      <c r="N91" s="289"/>
      <c r="O91" s="289"/>
    </row>
    <row r="92" spans="1:15" s="341" customFormat="1" ht="35.25" customHeight="1">
      <c r="A92" s="274"/>
      <c r="B92" s="126" t="s">
        <v>177</v>
      </c>
      <c r="C92" s="121" t="s">
        <v>178</v>
      </c>
      <c r="D92" s="121"/>
      <c r="E92" s="181">
        <f aca="true" t="shared" si="8" ref="E92:G93">E93</f>
        <v>100</v>
      </c>
      <c r="F92" s="181">
        <f t="shared" si="8"/>
        <v>106</v>
      </c>
      <c r="G92" s="181">
        <f t="shared" si="8"/>
        <v>105.4</v>
      </c>
      <c r="H92" s="149">
        <f t="shared" si="0"/>
        <v>99.43396226415095</v>
      </c>
      <c r="I92" s="289"/>
      <c r="J92" s="289"/>
      <c r="K92" s="289"/>
      <c r="L92" s="289"/>
      <c r="M92" s="289"/>
      <c r="N92" s="289"/>
      <c r="O92" s="289"/>
    </row>
    <row r="93" spans="1:15" s="341" customFormat="1" ht="21.75" customHeight="1">
      <c r="A93" s="274"/>
      <c r="B93" s="126" t="s">
        <v>14</v>
      </c>
      <c r="C93" s="121" t="s">
        <v>179</v>
      </c>
      <c r="D93" s="121"/>
      <c r="E93" s="181">
        <f t="shared" si="8"/>
        <v>100</v>
      </c>
      <c r="F93" s="181">
        <f t="shared" si="8"/>
        <v>106</v>
      </c>
      <c r="G93" s="181">
        <f t="shared" si="8"/>
        <v>105.4</v>
      </c>
      <c r="H93" s="149">
        <f t="shared" si="0"/>
        <v>99.43396226415095</v>
      </c>
      <c r="I93" s="289"/>
      <c r="J93" s="289"/>
      <c r="K93" s="289"/>
      <c r="L93" s="289"/>
      <c r="M93" s="289"/>
      <c r="N93" s="289"/>
      <c r="O93" s="289"/>
    </row>
    <row r="94" spans="1:15" s="341" customFormat="1" ht="45" customHeight="1">
      <c r="A94" s="274"/>
      <c r="B94" s="126" t="s">
        <v>517</v>
      </c>
      <c r="C94" s="121" t="s">
        <v>179</v>
      </c>
      <c r="D94" s="121" t="s">
        <v>8</v>
      </c>
      <c r="E94" s="181">
        <f>Ведомственная!I133</f>
        <v>100</v>
      </c>
      <c r="F94" s="181">
        <f>Ведомственная!J133</f>
        <v>106</v>
      </c>
      <c r="G94" s="181">
        <f>Ведомственная!K133</f>
        <v>105.4</v>
      </c>
      <c r="H94" s="149">
        <f t="shared" si="0"/>
        <v>99.43396226415095</v>
      </c>
      <c r="I94" s="289"/>
      <c r="J94" s="289"/>
      <c r="K94" s="289"/>
      <c r="L94" s="289"/>
      <c r="M94" s="289"/>
      <c r="N94" s="289"/>
      <c r="O94" s="289"/>
    </row>
    <row r="95" spans="1:15" s="341" customFormat="1" ht="72" customHeight="1">
      <c r="A95" s="283">
        <v>5</v>
      </c>
      <c r="B95" s="116" t="s">
        <v>254</v>
      </c>
      <c r="C95" s="120" t="s">
        <v>160</v>
      </c>
      <c r="D95" s="122"/>
      <c r="E95" s="180">
        <f>E96</f>
        <v>1727.5</v>
      </c>
      <c r="F95" s="180">
        <f>F96</f>
        <v>5395.599999999999</v>
      </c>
      <c r="G95" s="180">
        <f>G96</f>
        <v>4774.7</v>
      </c>
      <c r="H95" s="236">
        <f t="shared" si="0"/>
        <v>88.49247535028543</v>
      </c>
      <c r="I95" s="289"/>
      <c r="J95" s="289"/>
      <c r="K95" s="289"/>
      <c r="L95" s="289"/>
      <c r="M95" s="289"/>
      <c r="N95" s="289"/>
      <c r="O95" s="289"/>
    </row>
    <row r="96" spans="1:15" s="341" customFormat="1" ht="33.75" customHeight="1">
      <c r="A96" s="274"/>
      <c r="B96" s="126" t="s">
        <v>298</v>
      </c>
      <c r="C96" s="121" t="s">
        <v>161</v>
      </c>
      <c r="D96" s="121"/>
      <c r="E96" s="181">
        <f>E97+E108+E115+E105+E112</f>
        <v>1727.5</v>
      </c>
      <c r="F96" s="181">
        <f>F97+F108+F115+F105+F112</f>
        <v>5395.599999999999</v>
      </c>
      <c r="G96" s="181">
        <f>G97+G108+G115+G105+G112</f>
        <v>4774.7</v>
      </c>
      <c r="H96" s="149">
        <f t="shared" si="0"/>
        <v>88.49247535028543</v>
      </c>
      <c r="I96" s="289"/>
      <c r="J96" s="289"/>
      <c r="K96" s="289"/>
      <c r="L96" s="289"/>
      <c r="M96" s="289"/>
      <c r="N96" s="289"/>
      <c r="O96" s="289"/>
    </row>
    <row r="97" spans="1:15" s="341" customFormat="1" ht="87" customHeight="1">
      <c r="A97" s="274"/>
      <c r="B97" s="128" t="s">
        <v>162</v>
      </c>
      <c r="C97" s="121" t="s">
        <v>163</v>
      </c>
      <c r="D97" s="121"/>
      <c r="E97" s="181">
        <f>E98+E100</f>
        <v>400</v>
      </c>
      <c r="F97" s="181">
        <f>F98+F100</f>
        <v>3607.8</v>
      </c>
      <c r="G97" s="181">
        <f>G98+G100</f>
        <v>3381.5</v>
      </c>
      <c r="H97" s="149">
        <v>75.5</v>
      </c>
      <c r="I97" s="289"/>
      <c r="J97" s="289"/>
      <c r="K97" s="289"/>
      <c r="L97" s="289"/>
      <c r="M97" s="289"/>
      <c r="N97" s="289"/>
      <c r="O97" s="289"/>
    </row>
    <row r="98" spans="1:15" s="341" customFormat="1" ht="50.25" customHeight="1">
      <c r="A98" s="274"/>
      <c r="B98" s="127" t="s">
        <v>13</v>
      </c>
      <c r="C98" s="121" t="s">
        <v>164</v>
      </c>
      <c r="D98" s="121"/>
      <c r="E98" s="181">
        <f>E99</f>
        <v>100</v>
      </c>
      <c r="F98" s="181">
        <f>F99</f>
        <v>2479.5</v>
      </c>
      <c r="G98" s="181">
        <f>G99</f>
        <v>2474.6</v>
      </c>
      <c r="H98" s="149">
        <f t="shared" si="0"/>
        <v>99.80237951199838</v>
      </c>
      <c r="I98" s="289"/>
      <c r="J98" s="289"/>
      <c r="K98" s="289"/>
      <c r="L98" s="289"/>
      <c r="M98" s="289"/>
      <c r="N98" s="289"/>
      <c r="O98" s="289"/>
    </row>
    <row r="99" spans="1:15" s="341" customFormat="1" ht="50.25" customHeight="1">
      <c r="A99" s="274"/>
      <c r="B99" s="126" t="s">
        <v>165</v>
      </c>
      <c r="C99" s="121" t="s">
        <v>164</v>
      </c>
      <c r="D99" s="121" t="s">
        <v>8</v>
      </c>
      <c r="E99" s="181">
        <f>Ведомственная!I70</f>
        <v>100</v>
      </c>
      <c r="F99" s="181">
        <f>Ведомственная!J70</f>
        <v>2479.5</v>
      </c>
      <c r="G99" s="181">
        <f>Ведомственная!K70</f>
        <v>2474.6</v>
      </c>
      <c r="H99" s="149">
        <f t="shared" si="0"/>
        <v>99.80237951199838</v>
      </c>
      <c r="I99" s="289"/>
      <c r="J99" s="289"/>
      <c r="K99" s="289"/>
      <c r="L99" s="289"/>
      <c r="M99" s="289"/>
      <c r="N99" s="289"/>
      <c r="O99" s="289"/>
    </row>
    <row r="100" spans="1:15" s="341" customFormat="1" ht="33" customHeight="1">
      <c r="A100" s="274"/>
      <c r="B100" s="126" t="s">
        <v>278</v>
      </c>
      <c r="C100" s="121" t="s">
        <v>193</v>
      </c>
      <c r="D100" s="121"/>
      <c r="E100" s="181">
        <f>E101</f>
        <v>300</v>
      </c>
      <c r="F100" s="181">
        <f>F101</f>
        <v>1128.3</v>
      </c>
      <c r="G100" s="181">
        <f>G101</f>
        <v>906.9</v>
      </c>
      <c r="H100" s="149">
        <f aca="true" t="shared" si="9" ref="H100:H118">G100/F100*100</f>
        <v>80.37755915979793</v>
      </c>
      <c r="I100" s="289"/>
      <c r="J100" s="289"/>
      <c r="K100" s="289"/>
      <c r="L100" s="289"/>
      <c r="M100" s="289"/>
      <c r="N100" s="289"/>
      <c r="O100" s="289"/>
    </row>
    <row r="101" spans="1:15" s="341" customFormat="1" ht="32.25" customHeight="1">
      <c r="A101" s="274"/>
      <c r="B101" s="126" t="s">
        <v>274</v>
      </c>
      <c r="C101" s="121" t="s">
        <v>193</v>
      </c>
      <c r="D101" s="121" t="s">
        <v>8</v>
      </c>
      <c r="E101" s="181">
        <f>Ведомственная!I162</f>
        <v>300</v>
      </c>
      <c r="F101" s="181">
        <f>Ведомственная!J162</f>
        <v>1128.3</v>
      </c>
      <c r="G101" s="181">
        <f>Ведомственная!K162</f>
        <v>906.9</v>
      </c>
      <c r="H101" s="149">
        <f t="shared" si="9"/>
        <v>80.37755915979793</v>
      </c>
      <c r="I101" s="289"/>
      <c r="J101" s="289"/>
      <c r="K101" s="289"/>
      <c r="L101" s="289"/>
      <c r="M101" s="289"/>
      <c r="N101" s="289"/>
      <c r="O101" s="289"/>
    </row>
    <row r="102" spans="1:15" s="341" customFormat="1" ht="32.25" customHeight="1" hidden="1">
      <c r="A102" s="274"/>
      <c r="B102" s="126" t="s">
        <v>299</v>
      </c>
      <c r="C102" s="121" t="s">
        <v>300</v>
      </c>
      <c r="D102" s="121"/>
      <c r="E102" s="181">
        <f>E103+E104</f>
        <v>0</v>
      </c>
      <c r="F102" s="181">
        <f>F103+F104</f>
        <v>0</v>
      </c>
      <c r="G102" s="181">
        <f>G103+G104</f>
        <v>0</v>
      </c>
      <c r="H102" s="149" t="e">
        <f t="shared" si="9"/>
        <v>#DIV/0!</v>
      </c>
      <c r="I102" s="289"/>
      <c r="J102" s="289"/>
      <c r="K102" s="289"/>
      <c r="L102" s="289"/>
      <c r="M102" s="289"/>
      <c r="N102" s="289"/>
      <c r="O102" s="289"/>
    </row>
    <row r="103" spans="1:15" s="341" customFormat="1" ht="30" customHeight="1" hidden="1">
      <c r="A103" s="274"/>
      <c r="B103" s="126" t="s">
        <v>274</v>
      </c>
      <c r="C103" s="121" t="s">
        <v>300</v>
      </c>
      <c r="D103" s="121" t="s">
        <v>8</v>
      </c>
      <c r="E103" s="181">
        <f>Ведомственная!I72</f>
        <v>0</v>
      </c>
      <c r="F103" s="181">
        <f>Ведомственная!J72</f>
        <v>0</v>
      </c>
      <c r="G103" s="181">
        <f>Ведомственная!K72</f>
        <v>0</v>
      </c>
      <c r="H103" s="149" t="e">
        <f t="shared" si="9"/>
        <v>#DIV/0!</v>
      </c>
      <c r="I103" s="289"/>
      <c r="J103" s="289"/>
      <c r="K103" s="289"/>
      <c r="L103" s="289"/>
      <c r="M103" s="289"/>
      <c r="N103" s="289"/>
      <c r="O103" s="289"/>
    </row>
    <row r="104" spans="1:15" s="341" customFormat="1" ht="16.5" customHeight="1" hidden="1">
      <c r="A104" s="274"/>
      <c r="B104" s="126" t="s">
        <v>9</v>
      </c>
      <c r="C104" s="121" t="s">
        <v>300</v>
      </c>
      <c r="D104" s="121" t="s">
        <v>10</v>
      </c>
      <c r="E104" s="181">
        <f>Ведомственная!I73</f>
        <v>0</v>
      </c>
      <c r="F104" s="181">
        <f>Ведомственная!J73</f>
        <v>0</v>
      </c>
      <c r="G104" s="181">
        <f>Ведомственная!K73</f>
        <v>0</v>
      </c>
      <c r="H104" s="149" t="e">
        <f t="shared" si="9"/>
        <v>#DIV/0!</v>
      </c>
      <c r="I104" s="289"/>
      <c r="J104" s="289"/>
      <c r="K104" s="289"/>
      <c r="L104" s="289"/>
      <c r="M104" s="289"/>
      <c r="N104" s="289"/>
      <c r="O104" s="289"/>
    </row>
    <row r="105" spans="1:15" s="341" customFormat="1" ht="18" customHeight="1" hidden="1">
      <c r="A105" s="274"/>
      <c r="B105" s="126" t="s">
        <v>301</v>
      </c>
      <c r="C105" s="121" t="s">
        <v>302</v>
      </c>
      <c r="D105" s="121"/>
      <c r="E105" s="181">
        <f>E107</f>
        <v>0</v>
      </c>
      <c r="F105" s="181">
        <f>F107</f>
        <v>0</v>
      </c>
      <c r="G105" s="181">
        <f>G107</f>
        <v>0</v>
      </c>
      <c r="H105" s="149" t="e">
        <f t="shared" si="9"/>
        <v>#DIV/0!</v>
      </c>
      <c r="I105" s="289"/>
      <c r="J105" s="289"/>
      <c r="K105" s="289"/>
      <c r="L105" s="289"/>
      <c r="M105" s="289"/>
      <c r="N105" s="289"/>
      <c r="O105" s="289"/>
    </row>
    <row r="106" spans="1:15" s="341" customFormat="1" ht="32.25" customHeight="1" hidden="1">
      <c r="A106" s="274"/>
      <c r="B106" s="126" t="s">
        <v>303</v>
      </c>
      <c r="C106" s="121" t="s">
        <v>304</v>
      </c>
      <c r="D106" s="121"/>
      <c r="E106" s="181">
        <f>E107</f>
        <v>0</v>
      </c>
      <c r="F106" s="181">
        <f>F107</f>
        <v>0</v>
      </c>
      <c r="G106" s="181">
        <f>G107</f>
        <v>0</v>
      </c>
      <c r="H106" s="149" t="e">
        <f t="shared" si="9"/>
        <v>#DIV/0!</v>
      </c>
      <c r="I106" s="289"/>
      <c r="J106" s="289"/>
      <c r="K106" s="289"/>
      <c r="L106" s="289"/>
      <c r="M106" s="289"/>
      <c r="N106" s="289"/>
      <c r="O106" s="289"/>
    </row>
    <row r="107" spans="1:15" s="341" customFormat="1" ht="16.5" customHeight="1" hidden="1">
      <c r="A107" s="274"/>
      <c r="B107" s="126" t="s">
        <v>9</v>
      </c>
      <c r="C107" s="121" t="s">
        <v>304</v>
      </c>
      <c r="D107" s="121" t="s">
        <v>10</v>
      </c>
      <c r="E107" s="181">
        <f>Ведомственная!I79</f>
        <v>0</v>
      </c>
      <c r="F107" s="181">
        <f>Ведомственная!J79</f>
        <v>0</v>
      </c>
      <c r="G107" s="181">
        <f>Ведомственная!K79</f>
        <v>0</v>
      </c>
      <c r="H107" s="149" t="e">
        <f t="shared" si="9"/>
        <v>#DIV/0!</v>
      </c>
      <c r="I107" s="289"/>
      <c r="J107" s="289"/>
      <c r="K107" s="289"/>
      <c r="L107" s="289"/>
      <c r="M107" s="289"/>
      <c r="N107" s="289"/>
      <c r="O107" s="289"/>
    </row>
    <row r="108" spans="1:15" s="341" customFormat="1" ht="30" customHeight="1">
      <c r="A108" s="274"/>
      <c r="B108" s="126" t="s">
        <v>345</v>
      </c>
      <c r="C108" s="121" t="s">
        <v>344</v>
      </c>
      <c r="D108" s="121"/>
      <c r="E108" s="181">
        <f>E109</f>
        <v>1221.5</v>
      </c>
      <c r="F108" s="181">
        <f>F109</f>
        <v>1385.6</v>
      </c>
      <c r="G108" s="181">
        <f>G109</f>
        <v>992</v>
      </c>
      <c r="H108" s="149">
        <f t="shared" si="9"/>
        <v>71.59353348729792</v>
      </c>
      <c r="I108" s="289"/>
      <c r="J108" s="289"/>
      <c r="K108" s="289"/>
      <c r="L108" s="289"/>
      <c r="M108" s="289"/>
      <c r="N108" s="289"/>
      <c r="O108" s="289"/>
    </row>
    <row r="109" spans="1:15" s="341" customFormat="1" ht="57.75" customHeight="1">
      <c r="A109" s="274"/>
      <c r="B109" s="126" t="s">
        <v>411</v>
      </c>
      <c r="C109" s="121" t="s">
        <v>343</v>
      </c>
      <c r="D109" s="121"/>
      <c r="E109" s="181">
        <f>E110+E111</f>
        <v>1221.5</v>
      </c>
      <c r="F109" s="181">
        <f>F110+F111</f>
        <v>1385.6</v>
      </c>
      <c r="G109" s="181">
        <f>G110+G111</f>
        <v>992</v>
      </c>
      <c r="H109" s="149">
        <f t="shared" si="9"/>
        <v>71.59353348729792</v>
      </c>
      <c r="I109" s="289"/>
      <c r="J109" s="289"/>
      <c r="K109" s="289"/>
      <c r="L109" s="289"/>
      <c r="M109" s="289"/>
      <c r="N109" s="289"/>
      <c r="O109" s="289"/>
    </row>
    <row r="110" spans="1:15" s="341" customFormat="1" ht="47.25">
      <c r="A110" s="274"/>
      <c r="B110" s="126" t="s">
        <v>165</v>
      </c>
      <c r="C110" s="121" t="s">
        <v>343</v>
      </c>
      <c r="D110" s="121" t="s">
        <v>8</v>
      </c>
      <c r="E110" s="181">
        <f>Ведомственная!I82</f>
        <v>821.5</v>
      </c>
      <c r="F110" s="181">
        <f>Ведомственная!J82</f>
        <v>1277</v>
      </c>
      <c r="G110" s="181">
        <f>Ведомственная!K82</f>
        <v>981.3</v>
      </c>
      <c r="H110" s="149">
        <f t="shared" si="9"/>
        <v>76.84416601409552</v>
      </c>
      <c r="I110" s="289"/>
      <c r="J110" s="289"/>
      <c r="K110" s="289"/>
      <c r="L110" s="289"/>
      <c r="M110" s="289"/>
      <c r="N110" s="289"/>
      <c r="O110" s="289"/>
    </row>
    <row r="111" spans="1:15" s="341" customFormat="1" ht="21.75" customHeight="1">
      <c r="A111" s="274"/>
      <c r="B111" s="174" t="s">
        <v>9</v>
      </c>
      <c r="C111" s="124" t="s">
        <v>343</v>
      </c>
      <c r="D111" s="121" t="s">
        <v>10</v>
      </c>
      <c r="E111" s="181">
        <f>Ведомственная!I83</f>
        <v>400</v>
      </c>
      <c r="F111" s="181">
        <f>Ведомственная!J83</f>
        <v>108.6</v>
      </c>
      <c r="G111" s="181">
        <f>Ведомственная!K83</f>
        <v>10.7</v>
      </c>
      <c r="H111" s="149">
        <f t="shared" si="9"/>
        <v>9.85267034990792</v>
      </c>
      <c r="I111" s="289"/>
      <c r="J111" s="289"/>
      <c r="K111" s="289"/>
      <c r="L111" s="289"/>
      <c r="M111" s="289"/>
      <c r="N111" s="289"/>
      <c r="O111" s="289"/>
    </row>
    <row r="112" spans="1:15" s="341" customFormat="1" ht="33.75" customHeight="1">
      <c r="A112" s="274"/>
      <c r="B112" s="174" t="s">
        <v>367</v>
      </c>
      <c r="C112" s="124" t="s">
        <v>404</v>
      </c>
      <c r="D112" s="121"/>
      <c r="E112" s="181">
        <f>Ведомственная!I85</f>
        <v>106</v>
      </c>
      <c r="F112" s="181">
        <f>Ведомственная!J85</f>
        <v>402.2</v>
      </c>
      <c r="G112" s="181">
        <f>Ведомственная!K85</f>
        <v>401.20000000000005</v>
      </c>
      <c r="H112" s="149">
        <f t="shared" si="9"/>
        <v>99.75136747886624</v>
      </c>
      <c r="I112" s="289"/>
      <c r="J112" s="289"/>
      <c r="K112" s="289"/>
      <c r="L112" s="289"/>
      <c r="M112" s="289"/>
      <c r="N112" s="289"/>
      <c r="O112" s="289"/>
    </row>
    <row r="113" spans="1:15" s="341" customFormat="1" ht="33.75" customHeight="1">
      <c r="A113" s="274"/>
      <c r="B113" s="174" t="s">
        <v>299</v>
      </c>
      <c r="C113" s="121" t="s">
        <v>405</v>
      </c>
      <c r="D113" s="121"/>
      <c r="E113" s="181">
        <f>E114+E116</f>
        <v>106</v>
      </c>
      <c r="F113" s="181">
        <f>F114+F116</f>
        <v>402.2</v>
      </c>
      <c r="G113" s="181">
        <f>G114+G116</f>
        <v>401.20000000000005</v>
      </c>
      <c r="H113" s="149">
        <f t="shared" si="9"/>
        <v>99.75136747886624</v>
      </c>
      <c r="I113" s="289"/>
      <c r="J113" s="289"/>
      <c r="K113" s="289"/>
      <c r="L113" s="289"/>
      <c r="M113" s="289"/>
      <c r="N113" s="289"/>
      <c r="O113" s="289"/>
    </row>
    <row r="114" spans="1:15" s="341" customFormat="1" ht="47.25">
      <c r="A114" s="274"/>
      <c r="B114" s="126" t="s">
        <v>446</v>
      </c>
      <c r="C114" s="121" t="s">
        <v>405</v>
      </c>
      <c r="D114" s="121" t="s">
        <v>8</v>
      </c>
      <c r="E114" s="181">
        <v>1</v>
      </c>
      <c r="F114" s="181">
        <v>1</v>
      </c>
      <c r="G114" s="181">
        <f>Ведомственная!K86</f>
        <v>0.1</v>
      </c>
      <c r="H114" s="149">
        <v>10</v>
      </c>
      <c r="I114" s="289"/>
      <c r="J114" s="289"/>
      <c r="K114" s="289"/>
      <c r="L114" s="289"/>
      <c r="M114" s="289"/>
      <c r="N114" s="289"/>
      <c r="O114" s="289"/>
    </row>
    <row r="115" spans="1:15" s="341" customFormat="1" ht="31.5" hidden="1">
      <c r="A115" s="274"/>
      <c r="B115" s="174" t="s">
        <v>367</v>
      </c>
      <c r="C115" s="124" t="s">
        <v>366</v>
      </c>
      <c r="D115" s="121"/>
      <c r="E115" s="181"/>
      <c r="F115" s="181"/>
      <c r="G115" s="181"/>
      <c r="H115" s="149"/>
      <c r="I115" s="289"/>
      <c r="J115" s="289"/>
      <c r="K115" s="289"/>
      <c r="L115" s="289"/>
      <c r="M115" s="289"/>
      <c r="N115" s="289"/>
      <c r="O115" s="289"/>
    </row>
    <row r="116" spans="1:15" s="341" customFormat="1" ht="36" customHeight="1" hidden="1">
      <c r="A116" s="274"/>
      <c r="B116" s="174" t="s">
        <v>299</v>
      </c>
      <c r="C116" s="124" t="s">
        <v>365</v>
      </c>
      <c r="D116" s="121"/>
      <c r="E116" s="181">
        <f>E117</f>
        <v>105</v>
      </c>
      <c r="F116" s="181">
        <f>F117</f>
        <v>401.2</v>
      </c>
      <c r="G116" s="181">
        <f>G117</f>
        <v>401.1</v>
      </c>
      <c r="H116" s="149">
        <f t="shared" si="9"/>
        <v>99.975074775673</v>
      </c>
      <c r="I116" s="289"/>
      <c r="J116" s="289"/>
      <c r="K116" s="289"/>
      <c r="L116" s="289"/>
      <c r="M116" s="289"/>
      <c r="N116" s="289"/>
      <c r="O116" s="289"/>
    </row>
    <row r="117" spans="1:15" s="341" customFormat="1" ht="15.75">
      <c r="A117" s="274"/>
      <c r="B117" s="174" t="s">
        <v>9</v>
      </c>
      <c r="C117" s="124" t="s">
        <v>405</v>
      </c>
      <c r="D117" s="121" t="s">
        <v>10</v>
      </c>
      <c r="E117" s="181">
        <f>Ведомственная!I87</f>
        <v>105</v>
      </c>
      <c r="F117" s="181">
        <f>Ведомственная!J87</f>
        <v>401.2</v>
      </c>
      <c r="G117" s="181">
        <f>Ведомственная!K87</f>
        <v>401.1</v>
      </c>
      <c r="H117" s="149">
        <f t="shared" si="9"/>
        <v>99.975074775673</v>
      </c>
      <c r="I117" s="289"/>
      <c r="J117" s="289"/>
      <c r="K117" s="289"/>
      <c r="L117" s="289"/>
      <c r="M117" s="289"/>
      <c r="N117" s="289"/>
      <c r="O117" s="289"/>
    </row>
    <row r="118" spans="1:15" s="341" customFormat="1" ht="61.5" customHeight="1">
      <c r="A118" s="285">
        <v>6</v>
      </c>
      <c r="B118" s="116" t="s">
        <v>279</v>
      </c>
      <c r="C118" s="129" t="s">
        <v>294</v>
      </c>
      <c r="D118" s="129"/>
      <c r="E118" s="180">
        <f>E119+E123</f>
        <v>1305.8</v>
      </c>
      <c r="F118" s="180">
        <f>F119+F123</f>
        <v>1305.8</v>
      </c>
      <c r="G118" s="180">
        <f>G119+G123</f>
        <v>1305.6</v>
      </c>
      <c r="H118" s="236">
        <f t="shared" si="9"/>
        <v>99.98468371879308</v>
      </c>
      <c r="I118" s="289"/>
      <c r="J118" s="289"/>
      <c r="K118" s="289"/>
      <c r="L118" s="289"/>
      <c r="M118" s="289"/>
      <c r="N118" s="289"/>
      <c r="O118" s="289"/>
    </row>
    <row r="119" spans="1:15" s="341" customFormat="1" ht="32.25" customHeight="1">
      <c r="A119" s="274"/>
      <c r="B119" s="127" t="s">
        <v>298</v>
      </c>
      <c r="C119" s="124" t="s">
        <v>329</v>
      </c>
      <c r="D119" s="124"/>
      <c r="E119" s="181">
        <f>E120</f>
        <v>12</v>
      </c>
      <c r="F119" s="181">
        <f>F120</f>
        <v>12</v>
      </c>
      <c r="G119" s="181">
        <f>G120</f>
        <v>12</v>
      </c>
      <c r="H119" s="149">
        <f aca="true" t="shared" si="10" ref="H119:H188">G119/F119*100</f>
        <v>100</v>
      </c>
      <c r="I119" s="289"/>
      <c r="J119" s="289"/>
      <c r="K119" s="289"/>
      <c r="L119" s="289"/>
      <c r="M119" s="289"/>
      <c r="N119" s="289"/>
      <c r="O119" s="289"/>
    </row>
    <row r="120" spans="1:15" s="341" customFormat="1" ht="80.25" customHeight="1">
      <c r="A120" s="274"/>
      <c r="B120" s="127" t="s">
        <v>389</v>
      </c>
      <c r="C120" s="124" t="s">
        <v>388</v>
      </c>
      <c r="D120" s="124"/>
      <c r="E120" s="181">
        <f aca="true" t="shared" si="11" ref="E120:G121">E121</f>
        <v>12</v>
      </c>
      <c r="F120" s="181">
        <f t="shared" si="11"/>
        <v>12</v>
      </c>
      <c r="G120" s="181">
        <f t="shared" si="11"/>
        <v>12</v>
      </c>
      <c r="H120" s="149">
        <f t="shared" si="10"/>
        <v>100</v>
      </c>
      <c r="I120" s="289"/>
      <c r="J120" s="289"/>
      <c r="K120" s="289"/>
      <c r="L120" s="289"/>
      <c r="M120" s="289"/>
      <c r="N120" s="289"/>
      <c r="O120" s="289"/>
    </row>
    <row r="121" spans="1:15" s="341" customFormat="1" ht="68.25" customHeight="1">
      <c r="A121" s="274"/>
      <c r="B121" s="127" t="s">
        <v>390</v>
      </c>
      <c r="C121" s="124" t="s">
        <v>387</v>
      </c>
      <c r="D121" s="124"/>
      <c r="E121" s="181">
        <f t="shared" si="11"/>
        <v>12</v>
      </c>
      <c r="F121" s="181">
        <f t="shared" si="11"/>
        <v>12</v>
      </c>
      <c r="G121" s="181">
        <f t="shared" si="11"/>
        <v>12</v>
      </c>
      <c r="H121" s="149">
        <f t="shared" si="10"/>
        <v>100</v>
      </c>
      <c r="I121" s="289"/>
      <c r="J121" s="289"/>
      <c r="K121" s="289"/>
      <c r="L121" s="289"/>
      <c r="M121" s="289"/>
      <c r="N121" s="289"/>
      <c r="O121" s="289"/>
    </row>
    <row r="122" spans="1:15" s="341" customFormat="1" ht="33" customHeight="1">
      <c r="A122" s="274"/>
      <c r="B122" s="127" t="s">
        <v>280</v>
      </c>
      <c r="C122" s="124" t="s">
        <v>387</v>
      </c>
      <c r="D122" s="124" t="s">
        <v>281</v>
      </c>
      <c r="E122" s="181">
        <f>Ведомственная!I312</f>
        <v>12</v>
      </c>
      <c r="F122" s="181">
        <f>Ведомственная!J312</f>
        <v>12</v>
      </c>
      <c r="G122" s="181">
        <f>Ведомственная!K312</f>
        <v>12</v>
      </c>
      <c r="H122" s="149">
        <f t="shared" si="10"/>
        <v>100</v>
      </c>
      <c r="I122" s="289"/>
      <c r="J122" s="289"/>
      <c r="K122" s="289"/>
      <c r="L122" s="289"/>
      <c r="M122" s="289"/>
      <c r="N122" s="289"/>
      <c r="O122" s="289"/>
    </row>
    <row r="123" spans="1:15" s="341" customFormat="1" ht="21" customHeight="1">
      <c r="A123" s="274"/>
      <c r="B123" s="127" t="s">
        <v>392</v>
      </c>
      <c r="C123" s="124" t="s">
        <v>397</v>
      </c>
      <c r="D123" s="124"/>
      <c r="E123" s="181">
        <f aca="true" t="shared" si="12" ref="E123:G125">E124</f>
        <v>1293.8</v>
      </c>
      <c r="F123" s="181">
        <f t="shared" si="12"/>
        <v>1293.8</v>
      </c>
      <c r="G123" s="181">
        <f t="shared" si="12"/>
        <v>1293.6</v>
      </c>
      <c r="H123" s="149">
        <f t="shared" si="10"/>
        <v>99.98454166022569</v>
      </c>
      <c r="I123" s="289"/>
      <c r="J123" s="289"/>
      <c r="K123" s="289"/>
      <c r="L123" s="289"/>
      <c r="M123" s="289"/>
      <c r="N123" s="289"/>
      <c r="O123" s="289"/>
    </row>
    <row r="124" spans="1:15" s="341" customFormat="1" ht="51.75" customHeight="1">
      <c r="A124" s="274"/>
      <c r="B124" s="127" t="s">
        <v>393</v>
      </c>
      <c r="C124" s="124" t="s">
        <v>396</v>
      </c>
      <c r="D124" s="124"/>
      <c r="E124" s="181">
        <f t="shared" si="12"/>
        <v>1293.8</v>
      </c>
      <c r="F124" s="181">
        <f t="shared" si="12"/>
        <v>1293.8</v>
      </c>
      <c r="G124" s="181">
        <f t="shared" si="12"/>
        <v>1293.6</v>
      </c>
      <c r="H124" s="149">
        <f t="shared" si="10"/>
        <v>99.98454166022569</v>
      </c>
      <c r="I124" s="289"/>
      <c r="J124" s="289"/>
      <c r="K124" s="289"/>
      <c r="L124" s="289"/>
      <c r="M124" s="289"/>
      <c r="N124" s="289"/>
      <c r="O124" s="289"/>
    </row>
    <row r="125" spans="1:15" s="341" customFormat="1" ht="33" customHeight="1">
      <c r="A125" s="274"/>
      <c r="B125" s="127" t="s">
        <v>394</v>
      </c>
      <c r="C125" s="124" t="s">
        <v>395</v>
      </c>
      <c r="D125" s="124"/>
      <c r="E125" s="181">
        <f t="shared" si="12"/>
        <v>1293.8</v>
      </c>
      <c r="F125" s="181">
        <f t="shared" si="12"/>
        <v>1293.8</v>
      </c>
      <c r="G125" s="181">
        <f t="shared" si="12"/>
        <v>1293.6</v>
      </c>
      <c r="H125" s="149">
        <f t="shared" si="10"/>
        <v>99.98454166022569</v>
      </c>
      <c r="I125" s="289"/>
      <c r="J125" s="289"/>
      <c r="K125" s="289"/>
      <c r="L125" s="289"/>
      <c r="M125" s="289"/>
      <c r="N125" s="289"/>
      <c r="O125" s="289"/>
    </row>
    <row r="126" spans="1:15" s="341" customFormat="1" ht="33" customHeight="1">
      <c r="A126" s="274"/>
      <c r="B126" s="127" t="s">
        <v>280</v>
      </c>
      <c r="C126" s="124" t="s">
        <v>395</v>
      </c>
      <c r="D126" s="124" t="s">
        <v>281</v>
      </c>
      <c r="E126" s="181">
        <f>Ведомственная!I318</f>
        <v>1293.8</v>
      </c>
      <c r="F126" s="181">
        <f>Ведомственная!J318</f>
        <v>1293.8</v>
      </c>
      <c r="G126" s="181">
        <f>Ведомственная!K318</f>
        <v>1293.6</v>
      </c>
      <c r="H126" s="149">
        <f t="shared" si="10"/>
        <v>99.98454166022569</v>
      </c>
      <c r="I126" s="289"/>
      <c r="J126" s="289"/>
      <c r="K126" s="289"/>
      <c r="L126" s="289"/>
      <c r="M126" s="289"/>
      <c r="N126" s="289"/>
      <c r="O126" s="289"/>
    </row>
    <row r="127" spans="1:15" s="341" customFormat="1" ht="78.75" customHeight="1">
      <c r="A127" s="283">
        <v>7</v>
      </c>
      <c r="B127" s="116" t="s">
        <v>198</v>
      </c>
      <c r="C127" s="120" t="s">
        <v>194</v>
      </c>
      <c r="D127" s="121"/>
      <c r="E127" s="180">
        <f>E128+E164</f>
        <v>23973.7</v>
      </c>
      <c r="F127" s="180">
        <f>F128+F164</f>
        <v>41615.6</v>
      </c>
      <c r="G127" s="180">
        <f>G128+G164</f>
        <v>41087.5586</v>
      </c>
      <c r="H127" s="236">
        <f>G127/F127*100</f>
        <v>98.73114553196397</v>
      </c>
      <c r="I127" s="289"/>
      <c r="J127" s="289"/>
      <c r="K127" s="289"/>
      <c r="L127" s="289"/>
      <c r="M127" s="289"/>
      <c r="N127" s="289"/>
      <c r="O127" s="289"/>
    </row>
    <row r="128" spans="1:15" s="341" customFormat="1" ht="33.75" customHeight="1">
      <c r="A128" s="274"/>
      <c r="B128" s="126" t="s">
        <v>298</v>
      </c>
      <c r="C128" s="121" t="s">
        <v>199</v>
      </c>
      <c r="D128" s="121"/>
      <c r="E128" s="181">
        <f>E130+E135+E141+E145+E148+E151+E161</f>
        <v>23923.7</v>
      </c>
      <c r="F128" s="181">
        <f>F129+F135+F141+F145+F148+F151</f>
        <v>41575.6</v>
      </c>
      <c r="G128" s="181">
        <f>G129+G135+G141+G145+G148+G151</f>
        <v>41048.9586</v>
      </c>
      <c r="H128" s="149">
        <f t="shared" si="10"/>
        <v>98.7332921232646</v>
      </c>
      <c r="I128" s="289"/>
      <c r="J128" s="289"/>
      <c r="K128" s="289"/>
      <c r="L128" s="289"/>
      <c r="M128" s="289"/>
      <c r="N128" s="289"/>
      <c r="O128" s="289"/>
    </row>
    <row r="129" spans="1:15" s="341" customFormat="1" ht="36.75" customHeight="1">
      <c r="A129" s="274"/>
      <c r="B129" s="126" t="s">
        <v>215</v>
      </c>
      <c r="C129" s="121" t="s">
        <v>216</v>
      </c>
      <c r="D129" s="121"/>
      <c r="E129" s="181">
        <f>E130</f>
        <v>18168.7</v>
      </c>
      <c r="F129" s="181">
        <f>F130</f>
        <v>23705.1</v>
      </c>
      <c r="G129" s="181">
        <f>G130</f>
        <v>23705.1</v>
      </c>
      <c r="H129" s="149">
        <f t="shared" si="10"/>
        <v>100</v>
      </c>
      <c r="I129" s="289"/>
      <c r="J129" s="289"/>
      <c r="K129" s="289"/>
      <c r="L129" s="289"/>
      <c r="M129" s="289"/>
      <c r="N129" s="289"/>
      <c r="O129" s="289"/>
    </row>
    <row r="130" spans="1:15" s="341" customFormat="1" ht="52.5" customHeight="1">
      <c r="A130" s="274"/>
      <c r="B130" s="126" t="s">
        <v>500</v>
      </c>
      <c r="C130" s="121" t="s">
        <v>217</v>
      </c>
      <c r="D130" s="121"/>
      <c r="E130" s="181">
        <f>E131+E132+E134+E133</f>
        <v>18168.7</v>
      </c>
      <c r="F130" s="181">
        <f>F131+F132+F134+F133</f>
        <v>23705.1</v>
      </c>
      <c r="G130" s="181">
        <f>G131+G132+G134+G133</f>
        <v>23705.1</v>
      </c>
      <c r="H130" s="149">
        <f t="shared" si="10"/>
        <v>100</v>
      </c>
      <c r="I130" s="289"/>
      <c r="J130" s="289"/>
      <c r="K130" s="289"/>
      <c r="L130" s="289"/>
      <c r="M130" s="289"/>
      <c r="N130" s="289"/>
      <c r="O130" s="289"/>
    </row>
    <row r="131" spans="1:15" s="341" customFormat="1" ht="99.75" customHeight="1" hidden="1">
      <c r="A131" s="274"/>
      <c r="B131" s="146" t="s">
        <v>5</v>
      </c>
      <c r="C131" s="121" t="s">
        <v>217</v>
      </c>
      <c r="D131" s="121" t="s">
        <v>6</v>
      </c>
      <c r="E131" s="181">
        <f>Ведомственная!I238</f>
        <v>0</v>
      </c>
      <c r="F131" s="181">
        <f>Ведомственная!J238</f>
        <v>0</v>
      </c>
      <c r="G131" s="181">
        <f>Ведомственная!K238</f>
        <v>0</v>
      </c>
      <c r="H131" s="149" t="e">
        <f t="shared" si="10"/>
        <v>#DIV/0!</v>
      </c>
      <c r="I131" s="342"/>
      <c r="J131" s="289"/>
      <c r="K131" s="342"/>
      <c r="L131" s="289"/>
      <c r="M131" s="289"/>
      <c r="N131" s="289"/>
      <c r="O131" s="289"/>
    </row>
    <row r="132" spans="1:15" s="341" customFormat="1" ht="51.75" customHeight="1" hidden="1">
      <c r="A132" s="274"/>
      <c r="B132" s="126" t="s">
        <v>165</v>
      </c>
      <c r="C132" s="121" t="s">
        <v>217</v>
      </c>
      <c r="D132" s="121" t="s">
        <v>8</v>
      </c>
      <c r="E132" s="181">
        <f>Ведомственная!I239</f>
        <v>0</v>
      </c>
      <c r="F132" s="181">
        <f>Ведомственная!J239</f>
        <v>0</v>
      </c>
      <c r="G132" s="181">
        <f>Ведомственная!K239</f>
        <v>0</v>
      </c>
      <c r="H132" s="149" t="e">
        <f t="shared" si="10"/>
        <v>#DIV/0!</v>
      </c>
      <c r="I132" s="289"/>
      <c r="J132" s="289"/>
      <c r="K132" s="289"/>
      <c r="L132" s="289"/>
      <c r="M132" s="289"/>
      <c r="N132" s="289"/>
      <c r="O132" s="289"/>
    </row>
    <row r="133" spans="1:15" s="341" customFormat="1" ht="51" customHeight="1">
      <c r="A133" s="274"/>
      <c r="B133" s="126" t="s">
        <v>16</v>
      </c>
      <c r="C133" s="121" t="s">
        <v>217</v>
      </c>
      <c r="D133" s="121" t="s">
        <v>17</v>
      </c>
      <c r="E133" s="181">
        <f>Ведомственная!I240</f>
        <v>18168.7</v>
      </c>
      <c r="F133" s="181">
        <f>Ведомственная!J240</f>
        <v>23705.1</v>
      </c>
      <c r="G133" s="181">
        <f>Ведомственная!K240</f>
        <v>23705.1</v>
      </c>
      <c r="H133" s="149">
        <f>G133/F133*100</f>
        <v>100</v>
      </c>
      <c r="I133" s="289"/>
      <c r="J133" s="289"/>
      <c r="K133" s="289"/>
      <c r="L133" s="289"/>
      <c r="M133" s="289"/>
      <c r="N133" s="289"/>
      <c r="O133" s="289"/>
    </row>
    <row r="134" spans="1:15" s="341" customFormat="1" ht="23.25" customHeight="1" hidden="1">
      <c r="A134" s="274"/>
      <c r="B134" s="127" t="s">
        <v>9</v>
      </c>
      <c r="C134" s="121" t="s">
        <v>217</v>
      </c>
      <c r="D134" s="121" t="s">
        <v>10</v>
      </c>
      <c r="E134" s="181">
        <f>Ведомственная!I241</f>
        <v>0</v>
      </c>
      <c r="F134" s="181">
        <f>Ведомственная!J241</f>
        <v>0</v>
      </c>
      <c r="G134" s="181">
        <f>Ведомственная!K241</f>
        <v>0</v>
      </c>
      <c r="H134" s="149">
        <v>25.2</v>
      </c>
      <c r="I134" s="289"/>
      <c r="J134" s="289"/>
      <c r="K134" s="289"/>
      <c r="L134" s="289"/>
      <c r="M134" s="289"/>
      <c r="N134" s="289"/>
      <c r="O134" s="289"/>
    </row>
    <row r="135" spans="1:15" s="341" customFormat="1" ht="48.75" customHeight="1">
      <c r="A135" s="274"/>
      <c r="B135" s="126" t="s">
        <v>200</v>
      </c>
      <c r="C135" s="121" t="s">
        <v>201</v>
      </c>
      <c r="D135" s="121"/>
      <c r="E135" s="181">
        <f>E138+E136</f>
        <v>20</v>
      </c>
      <c r="F135" s="181">
        <f>F138+F136</f>
        <v>557</v>
      </c>
      <c r="G135" s="181">
        <f>G138+G136</f>
        <v>463.8</v>
      </c>
      <c r="H135" s="149">
        <f t="shared" si="10"/>
        <v>83.26750448833035</v>
      </c>
      <c r="I135" s="289"/>
      <c r="J135" s="289"/>
      <c r="K135" s="289"/>
      <c r="L135" s="289"/>
      <c r="M135" s="289"/>
      <c r="N135" s="289"/>
      <c r="O135" s="289"/>
    </row>
    <row r="136" spans="1:15" s="341" customFormat="1" ht="63" customHeight="1">
      <c r="A136" s="274"/>
      <c r="B136" s="126" t="s">
        <v>282</v>
      </c>
      <c r="C136" s="121" t="s">
        <v>295</v>
      </c>
      <c r="D136" s="121"/>
      <c r="E136" s="181">
        <f>E137</f>
        <v>20</v>
      </c>
      <c r="F136" s="181">
        <f>F137</f>
        <v>467</v>
      </c>
      <c r="G136" s="181">
        <f>G137</f>
        <v>463.8</v>
      </c>
      <c r="H136" s="149">
        <f t="shared" si="10"/>
        <v>99.31477516059958</v>
      </c>
      <c r="I136" s="289"/>
      <c r="J136" s="289"/>
      <c r="K136" s="289"/>
      <c r="L136" s="289"/>
      <c r="M136" s="289"/>
      <c r="N136" s="289"/>
      <c r="O136" s="289"/>
    </row>
    <row r="137" spans="1:15" s="341" customFormat="1" ht="49.5" customHeight="1">
      <c r="A137" s="274"/>
      <c r="B137" s="126" t="s">
        <v>165</v>
      </c>
      <c r="C137" s="121" t="s">
        <v>295</v>
      </c>
      <c r="D137" s="121" t="s">
        <v>8</v>
      </c>
      <c r="E137" s="181">
        <f>Ведомственная!I194</f>
        <v>20</v>
      </c>
      <c r="F137" s="181">
        <f>Ведомственная!J194</f>
        <v>467</v>
      </c>
      <c r="G137" s="181">
        <f>Ведомственная!K194</f>
        <v>463.8</v>
      </c>
      <c r="H137" s="149">
        <f t="shared" si="10"/>
        <v>99.31477516059958</v>
      </c>
      <c r="I137" s="289"/>
      <c r="J137" s="289"/>
      <c r="K137" s="289"/>
      <c r="L137" s="289"/>
      <c r="M137" s="289"/>
      <c r="N137" s="289"/>
      <c r="O137" s="289"/>
    </row>
    <row r="138" spans="1:15" s="341" customFormat="1" ht="33.75" customHeight="1">
      <c r="A138" s="274"/>
      <c r="B138" s="126" t="s">
        <v>202</v>
      </c>
      <c r="C138" s="121" t="s">
        <v>203</v>
      </c>
      <c r="D138" s="121"/>
      <c r="E138" s="181">
        <f>E139+E140</f>
        <v>0</v>
      </c>
      <c r="F138" s="181">
        <f>F139+F140</f>
        <v>90</v>
      </c>
      <c r="G138" s="181">
        <f>G139+G140</f>
        <v>0</v>
      </c>
      <c r="H138" s="149">
        <f t="shared" si="10"/>
        <v>0</v>
      </c>
      <c r="I138" s="289"/>
      <c r="J138" s="289"/>
      <c r="K138" s="289"/>
      <c r="L138" s="289"/>
      <c r="M138" s="289"/>
      <c r="N138" s="289"/>
      <c r="O138" s="289"/>
    </row>
    <row r="139" spans="1:15" s="341" customFormat="1" ht="46.5" customHeight="1">
      <c r="A139" s="274"/>
      <c r="B139" s="126" t="s">
        <v>165</v>
      </c>
      <c r="C139" s="121" t="s">
        <v>203</v>
      </c>
      <c r="D139" s="121" t="s">
        <v>8</v>
      </c>
      <c r="E139" s="181">
        <f>Ведомственная!I196</f>
        <v>0</v>
      </c>
      <c r="F139" s="181">
        <f>Ведомственная!J196</f>
        <v>90</v>
      </c>
      <c r="G139" s="181">
        <f>Ведомственная!K196</f>
        <v>0</v>
      </c>
      <c r="H139" s="149">
        <f t="shared" si="10"/>
        <v>0</v>
      </c>
      <c r="I139" s="289"/>
      <c r="J139" s="289"/>
      <c r="K139" s="289"/>
      <c r="L139" s="289"/>
      <c r="M139" s="289"/>
      <c r="N139" s="289"/>
      <c r="O139" s="289"/>
    </row>
    <row r="140" spans="1:15" s="341" customFormat="1" ht="46.5" customHeight="1" hidden="1">
      <c r="A140" s="274"/>
      <c r="B140" s="174" t="s">
        <v>311</v>
      </c>
      <c r="C140" s="121" t="s">
        <v>203</v>
      </c>
      <c r="D140" s="121" t="s">
        <v>15</v>
      </c>
      <c r="E140" s="181">
        <f>Ведомственная!I197</f>
        <v>0</v>
      </c>
      <c r="F140" s="181">
        <f>Ведомственная!J197</f>
        <v>0</v>
      </c>
      <c r="G140" s="181">
        <f>Ведомственная!K197</f>
        <v>0</v>
      </c>
      <c r="H140" s="149" t="e">
        <f t="shared" si="10"/>
        <v>#DIV/0!</v>
      </c>
      <c r="I140" s="289"/>
      <c r="J140" s="289"/>
      <c r="K140" s="289"/>
      <c r="L140" s="289"/>
      <c r="M140" s="289"/>
      <c r="N140" s="289"/>
      <c r="O140" s="289"/>
    </row>
    <row r="141" spans="1:15" s="341" customFormat="1" ht="39.75" customHeight="1">
      <c r="A141" s="274"/>
      <c r="B141" s="126" t="s">
        <v>204</v>
      </c>
      <c r="C141" s="121" t="s">
        <v>205</v>
      </c>
      <c r="D141" s="121"/>
      <c r="E141" s="181">
        <f>E142</f>
        <v>5700</v>
      </c>
      <c r="F141" s="181">
        <f>F142</f>
        <v>7500.3</v>
      </c>
      <c r="G141" s="181">
        <f>G142</f>
        <v>7371</v>
      </c>
      <c r="H141" s="149">
        <f t="shared" si="10"/>
        <v>98.27606895724172</v>
      </c>
      <c r="I141" s="289"/>
      <c r="J141" s="289"/>
      <c r="K141" s="289"/>
      <c r="L141" s="289"/>
      <c r="M141" s="289"/>
      <c r="N141" s="289"/>
      <c r="O141" s="289"/>
    </row>
    <row r="142" spans="1:15" s="341" customFormat="1" ht="18.75" customHeight="1">
      <c r="A142" s="274"/>
      <c r="B142" s="127" t="s">
        <v>283</v>
      </c>
      <c r="C142" s="121" t="s">
        <v>206</v>
      </c>
      <c r="D142" s="121"/>
      <c r="E142" s="181">
        <f>E143+E144</f>
        <v>5700</v>
      </c>
      <c r="F142" s="181">
        <f>F143+F144</f>
        <v>7500.3</v>
      </c>
      <c r="G142" s="181">
        <f>G143+G144</f>
        <v>7371</v>
      </c>
      <c r="H142" s="149">
        <f t="shared" si="10"/>
        <v>98.27606895724172</v>
      </c>
      <c r="I142" s="289"/>
      <c r="J142" s="289"/>
      <c r="K142" s="289"/>
      <c r="L142" s="289"/>
      <c r="M142" s="289"/>
      <c r="N142" s="289"/>
      <c r="O142" s="289"/>
    </row>
    <row r="143" spans="1:15" s="341" customFormat="1" ht="48.75" customHeight="1">
      <c r="A143" s="274"/>
      <c r="B143" s="126" t="s">
        <v>214</v>
      </c>
      <c r="C143" s="121" t="s">
        <v>206</v>
      </c>
      <c r="D143" s="121" t="s">
        <v>8</v>
      </c>
      <c r="E143" s="181">
        <f>Ведомственная!I203</f>
        <v>5700</v>
      </c>
      <c r="F143" s="181">
        <f>Ведомственная!J203</f>
        <v>7500.3</v>
      </c>
      <c r="G143" s="181">
        <f>Ведомственная!K203</f>
        <v>7371</v>
      </c>
      <c r="H143" s="149">
        <f t="shared" si="10"/>
        <v>98.27606895724172</v>
      </c>
      <c r="I143" s="289"/>
      <c r="J143" s="289"/>
      <c r="K143" s="289"/>
      <c r="L143" s="289"/>
      <c r="M143" s="289"/>
      <c r="N143" s="289"/>
      <c r="O143" s="289"/>
    </row>
    <row r="144" spans="1:15" s="341" customFormat="1" ht="51.75" customHeight="1" hidden="1">
      <c r="A144" s="274"/>
      <c r="B144" s="126" t="s">
        <v>311</v>
      </c>
      <c r="C144" s="121" t="s">
        <v>206</v>
      </c>
      <c r="D144" s="121" t="s">
        <v>15</v>
      </c>
      <c r="E144" s="181">
        <f>Ведомственная!I204</f>
        <v>0</v>
      </c>
      <c r="F144" s="181">
        <f>Ведомственная!J204</f>
        <v>0</v>
      </c>
      <c r="G144" s="181">
        <f>Ведомственная!K204</f>
        <v>0</v>
      </c>
      <c r="H144" s="149" t="e">
        <f t="shared" si="10"/>
        <v>#DIV/0!</v>
      </c>
      <c r="I144" s="289"/>
      <c r="J144" s="289"/>
      <c r="K144" s="289"/>
      <c r="L144" s="289"/>
      <c r="M144" s="289"/>
      <c r="N144" s="289"/>
      <c r="O144" s="289"/>
    </row>
    <row r="145" spans="1:15" s="341" customFormat="1" ht="31.5" customHeight="1">
      <c r="A145" s="274"/>
      <c r="B145" s="174" t="s">
        <v>376</v>
      </c>
      <c r="C145" s="124" t="s">
        <v>377</v>
      </c>
      <c r="D145" s="121"/>
      <c r="E145" s="181">
        <f aca="true" t="shared" si="13" ref="E145:G146">E146</f>
        <v>0</v>
      </c>
      <c r="F145" s="181">
        <f t="shared" si="13"/>
        <v>345</v>
      </c>
      <c r="G145" s="181">
        <f t="shared" si="13"/>
        <v>275.29</v>
      </c>
      <c r="H145" s="149">
        <f t="shared" si="10"/>
        <v>79.79420289855072</v>
      </c>
      <c r="I145" s="289"/>
      <c r="J145" s="289"/>
      <c r="K145" s="289"/>
      <c r="L145" s="289"/>
      <c r="M145" s="289"/>
      <c r="N145" s="289"/>
      <c r="O145" s="289"/>
    </row>
    <row r="146" spans="1:15" s="341" customFormat="1" ht="17.25" customHeight="1">
      <c r="A146" s="274"/>
      <c r="B146" s="174" t="s">
        <v>374</v>
      </c>
      <c r="C146" s="124" t="s">
        <v>375</v>
      </c>
      <c r="D146" s="121"/>
      <c r="E146" s="181">
        <f t="shared" si="13"/>
        <v>0</v>
      </c>
      <c r="F146" s="181">
        <f t="shared" si="13"/>
        <v>345</v>
      </c>
      <c r="G146" s="181">
        <f t="shared" si="13"/>
        <v>275.29</v>
      </c>
      <c r="H146" s="149">
        <f t="shared" si="10"/>
        <v>79.79420289855072</v>
      </c>
      <c r="I146" s="289"/>
      <c r="J146" s="289"/>
      <c r="K146" s="289"/>
      <c r="L146" s="289"/>
      <c r="M146" s="289"/>
      <c r="N146" s="289"/>
      <c r="O146" s="289"/>
    </row>
    <row r="147" spans="1:15" s="341" customFormat="1" ht="51.75" customHeight="1">
      <c r="A147" s="274"/>
      <c r="B147" s="174" t="s">
        <v>165</v>
      </c>
      <c r="C147" s="124" t="s">
        <v>375</v>
      </c>
      <c r="D147" s="121" t="s">
        <v>8</v>
      </c>
      <c r="E147" s="181">
        <f>Ведомственная!I207</f>
        <v>0</v>
      </c>
      <c r="F147" s="181">
        <f>Ведомственная!J207</f>
        <v>345</v>
      </c>
      <c r="G147" s="181">
        <f>Ведомственная!K207</f>
        <v>275.29</v>
      </c>
      <c r="H147" s="149">
        <f t="shared" si="10"/>
        <v>79.79420289855072</v>
      </c>
      <c r="I147" s="289"/>
      <c r="J147" s="289"/>
      <c r="K147" s="289"/>
      <c r="L147" s="289"/>
      <c r="M147" s="289"/>
      <c r="N147" s="289"/>
      <c r="O147" s="289"/>
    </row>
    <row r="148" spans="1:15" s="341" customFormat="1" ht="35.25" customHeight="1">
      <c r="A148" s="274"/>
      <c r="B148" s="126" t="s">
        <v>207</v>
      </c>
      <c r="C148" s="121" t="s">
        <v>208</v>
      </c>
      <c r="D148" s="121"/>
      <c r="E148" s="181">
        <f aca="true" t="shared" si="14" ref="E148:G149">E149</f>
        <v>20</v>
      </c>
      <c r="F148" s="181">
        <f t="shared" si="14"/>
        <v>22</v>
      </c>
      <c r="G148" s="181">
        <f t="shared" si="14"/>
        <v>20.5686</v>
      </c>
      <c r="H148" s="149">
        <f t="shared" si="10"/>
        <v>93.49363636363637</v>
      </c>
      <c r="I148" s="289"/>
      <c r="J148" s="289"/>
      <c r="K148" s="289"/>
      <c r="L148" s="289"/>
      <c r="M148" s="289"/>
      <c r="N148" s="289"/>
      <c r="O148" s="289"/>
    </row>
    <row r="149" spans="1:15" s="341" customFormat="1" ht="33.75" customHeight="1">
      <c r="A149" s="274"/>
      <c r="B149" s="126" t="s">
        <v>124</v>
      </c>
      <c r="C149" s="121" t="s">
        <v>209</v>
      </c>
      <c r="D149" s="121"/>
      <c r="E149" s="181">
        <f t="shared" si="14"/>
        <v>20</v>
      </c>
      <c r="F149" s="181">
        <f t="shared" si="14"/>
        <v>22</v>
      </c>
      <c r="G149" s="181">
        <f t="shared" si="14"/>
        <v>20.5686</v>
      </c>
      <c r="H149" s="149">
        <f t="shared" si="10"/>
        <v>93.49363636363637</v>
      </c>
      <c r="I149" s="289"/>
      <c r="J149" s="289"/>
      <c r="K149" s="289"/>
      <c r="L149" s="289"/>
      <c r="M149" s="289"/>
      <c r="N149" s="289"/>
      <c r="O149" s="289"/>
    </row>
    <row r="150" spans="1:15" s="341" customFormat="1" ht="51" customHeight="1">
      <c r="A150" s="274"/>
      <c r="B150" s="126" t="s">
        <v>165</v>
      </c>
      <c r="C150" s="121" t="s">
        <v>209</v>
      </c>
      <c r="D150" s="121" t="s">
        <v>8</v>
      </c>
      <c r="E150" s="181">
        <f>Ведомственная!I210</f>
        <v>20</v>
      </c>
      <c r="F150" s="181">
        <f>Ведомственная!J210</f>
        <v>22</v>
      </c>
      <c r="G150" s="181">
        <f>Ведомственная!K210</f>
        <v>20.5686</v>
      </c>
      <c r="H150" s="149">
        <f t="shared" si="10"/>
        <v>93.49363636363637</v>
      </c>
      <c r="I150" s="289"/>
      <c r="J150" s="289"/>
      <c r="K150" s="289"/>
      <c r="L150" s="289"/>
      <c r="M150" s="289"/>
      <c r="N150" s="289"/>
      <c r="O150" s="289"/>
    </row>
    <row r="151" spans="1:15" s="341" customFormat="1" ht="31.5" customHeight="1">
      <c r="A151" s="274"/>
      <c r="B151" s="126" t="s">
        <v>210</v>
      </c>
      <c r="C151" s="121" t="s">
        <v>211</v>
      </c>
      <c r="D151" s="121"/>
      <c r="E151" s="181">
        <f>E152</f>
        <v>15</v>
      </c>
      <c r="F151" s="181">
        <f>F152+F154+F156+F159</f>
        <v>9446.2</v>
      </c>
      <c r="G151" s="181">
        <f>G152+G154+G156+G159</f>
        <v>9213.2</v>
      </c>
      <c r="H151" s="149">
        <f t="shared" si="10"/>
        <v>97.53339967394297</v>
      </c>
      <c r="I151" s="289"/>
      <c r="J151" s="289"/>
      <c r="K151" s="289"/>
      <c r="L151" s="289"/>
      <c r="M151" s="289"/>
      <c r="N151" s="289"/>
      <c r="O151" s="289"/>
    </row>
    <row r="152" spans="1:15" s="341" customFormat="1" ht="20.25" customHeight="1">
      <c r="A152" s="274"/>
      <c r="B152" s="127" t="s">
        <v>212</v>
      </c>
      <c r="C152" s="121" t="s">
        <v>213</v>
      </c>
      <c r="D152" s="121"/>
      <c r="E152" s="181">
        <f>E153+E158</f>
        <v>15</v>
      </c>
      <c r="F152" s="181">
        <f>F153+F158</f>
        <v>2828.6</v>
      </c>
      <c r="G152" s="181">
        <f>G153+G158</f>
        <v>2595.6</v>
      </c>
      <c r="H152" s="149">
        <f t="shared" si="10"/>
        <v>91.76270946758113</v>
      </c>
      <c r="I152" s="289"/>
      <c r="J152" s="289"/>
      <c r="K152" s="289"/>
      <c r="L152" s="289"/>
      <c r="M152" s="289"/>
      <c r="N152" s="289"/>
      <c r="O152" s="289"/>
    </row>
    <row r="153" spans="1:15" s="341" customFormat="1" ht="49.5" customHeight="1">
      <c r="A153" s="274"/>
      <c r="B153" s="126" t="s">
        <v>214</v>
      </c>
      <c r="C153" s="121" t="s">
        <v>213</v>
      </c>
      <c r="D153" s="121" t="s">
        <v>8</v>
      </c>
      <c r="E153" s="181">
        <f>Ведомственная!I213</f>
        <v>15</v>
      </c>
      <c r="F153" s="181">
        <f>Ведомственная!J213</f>
        <v>2828.6</v>
      </c>
      <c r="G153" s="181">
        <f>Ведомственная!K213</f>
        <v>2595.6</v>
      </c>
      <c r="H153" s="149">
        <f t="shared" si="10"/>
        <v>91.76270946758113</v>
      </c>
      <c r="I153" s="289"/>
      <c r="J153" s="289"/>
      <c r="K153" s="289"/>
      <c r="L153" s="289"/>
      <c r="M153" s="289"/>
      <c r="N153" s="289"/>
      <c r="O153" s="289"/>
    </row>
    <row r="154" spans="1:15" s="341" customFormat="1" ht="40.5" customHeight="1">
      <c r="A154" s="274"/>
      <c r="B154" s="174" t="s">
        <v>583</v>
      </c>
      <c r="C154" s="124" t="s">
        <v>582</v>
      </c>
      <c r="D154" s="121"/>
      <c r="E154" s="181">
        <f>E155</f>
        <v>0</v>
      </c>
      <c r="F154" s="181">
        <f>F155</f>
        <v>2500</v>
      </c>
      <c r="G154" s="181">
        <f>G155</f>
        <v>2500</v>
      </c>
      <c r="H154" s="149">
        <f t="shared" si="10"/>
        <v>100</v>
      </c>
      <c r="I154" s="289"/>
      <c r="J154" s="289"/>
      <c r="K154" s="289"/>
      <c r="L154" s="289"/>
      <c r="M154" s="289"/>
      <c r="N154" s="289"/>
      <c r="O154" s="289"/>
    </row>
    <row r="155" spans="1:15" s="341" customFormat="1" ht="53.25" customHeight="1">
      <c r="A155" s="274"/>
      <c r="B155" s="174" t="s">
        <v>214</v>
      </c>
      <c r="C155" s="124" t="s">
        <v>582</v>
      </c>
      <c r="D155" s="121" t="s">
        <v>8</v>
      </c>
      <c r="E155" s="181">
        <f>Ведомственная!I215</f>
        <v>0</v>
      </c>
      <c r="F155" s="181">
        <f>Ведомственная!J215</f>
        <v>2500</v>
      </c>
      <c r="G155" s="181">
        <f>Ведомственная!K215</f>
        <v>2500</v>
      </c>
      <c r="H155" s="149">
        <f t="shared" si="10"/>
        <v>100</v>
      </c>
      <c r="I155" s="289"/>
      <c r="J155" s="289"/>
      <c r="K155" s="289"/>
      <c r="L155" s="289"/>
      <c r="M155" s="289"/>
      <c r="N155" s="289"/>
      <c r="O155" s="289"/>
    </row>
    <row r="156" spans="1:15" s="341" customFormat="1" ht="102" customHeight="1">
      <c r="A156" s="274"/>
      <c r="B156" s="126" t="s">
        <v>514</v>
      </c>
      <c r="C156" s="124" t="s">
        <v>340</v>
      </c>
      <c r="D156" s="121"/>
      <c r="E156" s="181">
        <f>E157</f>
        <v>0</v>
      </c>
      <c r="F156" s="181">
        <f>F157</f>
        <v>511.3</v>
      </c>
      <c r="G156" s="181">
        <f>G157</f>
        <v>511.3</v>
      </c>
      <c r="H156" s="149">
        <f t="shared" si="10"/>
        <v>100</v>
      </c>
      <c r="I156" s="289"/>
      <c r="J156" s="289"/>
      <c r="K156" s="289"/>
      <c r="L156" s="289"/>
      <c r="M156" s="289"/>
      <c r="N156" s="289"/>
      <c r="O156" s="289"/>
    </row>
    <row r="157" spans="1:15" s="341" customFormat="1" ht="48.75" customHeight="1">
      <c r="A157" s="274"/>
      <c r="B157" s="126" t="s">
        <v>214</v>
      </c>
      <c r="C157" s="124" t="s">
        <v>340</v>
      </c>
      <c r="D157" s="121" t="s">
        <v>8</v>
      </c>
      <c r="E157" s="286">
        <f>Ведомственная!I217</f>
        <v>0</v>
      </c>
      <c r="F157" s="286">
        <f>Ведомственная!J217</f>
        <v>511.3</v>
      </c>
      <c r="G157" s="181">
        <f>Ведомственная!K217</f>
        <v>511.3</v>
      </c>
      <c r="H157" s="149">
        <f t="shared" si="10"/>
        <v>100</v>
      </c>
      <c r="I157" s="289"/>
      <c r="J157" s="289"/>
      <c r="K157" s="289"/>
      <c r="L157" s="289"/>
      <c r="M157" s="289"/>
      <c r="N157" s="289"/>
      <c r="O157" s="289"/>
    </row>
    <row r="158" spans="1:15" s="341" customFormat="1" ht="27" customHeight="1" hidden="1">
      <c r="A158" s="274"/>
      <c r="B158" s="126" t="s">
        <v>9</v>
      </c>
      <c r="C158" s="124" t="s">
        <v>213</v>
      </c>
      <c r="D158" s="121" t="s">
        <v>10</v>
      </c>
      <c r="E158" s="286">
        <f>Ведомственная!I221</f>
        <v>0</v>
      </c>
      <c r="F158" s="286">
        <f>Ведомственная!J221</f>
        <v>0</v>
      </c>
      <c r="G158" s="181">
        <f>Ведомственная!K221</f>
        <v>0</v>
      </c>
      <c r="H158" s="149" t="e">
        <f t="shared" si="10"/>
        <v>#DIV/0!</v>
      </c>
      <c r="I158" s="289"/>
      <c r="J158" s="289"/>
      <c r="K158" s="289"/>
      <c r="L158" s="289"/>
      <c r="M158" s="289"/>
      <c r="N158" s="289"/>
      <c r="O158" s="289"/>
    </row>
    <row r="159" spans="1:15" s="341" customFormat="1" ht="27" customHeight="1">
      <c r="A159" s="274"/>
      <c r="B159" s="174" t="s">
        <v>585</v>
      </c>
      <c r="C159" s="124" t="s">
        <v>584</v>
      </c>
      <c r="D159" s="121"/>
      <c r="E159" s="286">
        <f>E160</f>
        <v>0</v>
      </c>
      <c r="F159" s="286">
        <f>F160</f>
        <v>3606.3</v>
      </c>
      <c r="G159" s="286">
        <f>G160</f>
        <v>3606.3</v>
      </c>
      <c r="H159" s="149">
        <f t="shared" si="10"/>
        <v>100</v>
      </c>
      <c r="I159" s="289"/>
      <c r="J159" s="289"/>
      <c r="K159" s="289"/>
      <c r="L159" s="289"/>
      <c r="M159" s="289"/>
      <c r="N159" s="289"/>
      <c r="O159" s="289"/>
    </row>
    <row r="160" spans="1:15" s="341" customFormat="1" ht="27" customHeight="1">
      <c r="A160" s="274"/>
      <c r="B160" s="174" t="s">
        <v>214</v>
      </c>
      <c r="C160" s="124" t="s">
        <v>584</v>
      </c>
      <c r="D160" s="121" t="s">
        <v>8</v>
      </c>
      <c r="E160" s="286">
        <f>Ведомственная!I219</f>
        <v>0</v>
      </c>
      <c r="F160" s="286">
        <f>Ведомственная!J219</f>
        <v>3606.3</v>
      </c>
      <c r="G160" s="286">
        <f>Ведомственная!K219</f>
        <v>3606.3</v>
      </c>
      <c r="H160" s="149">
        <f t="shared" si="10"/>
        <v>100</v>
      </c>
      <c r="I160" s="289"/>
      <c r="J160" s="289"/>
      <c r="K160" s="289"/>
      <c r="L160" s="289"/>
      <c r="M160" s="289"/>
      <c r="N160" s="289"/>
      <c r="O160" s="289"/>
    </row>
    <row r="161" spans="1:15" s="341" customFormat="1" ht="52.5" customHeight="1" hidden="1">
      <c r="A161" s="274"/>
      <c r="B161" s="291" t="s">
        <v>526</v>
      </c>
      <c r="C161" s="292" t="s">
        <v>525</v>
      </c>
      <c r="D161" s="121"/>
      <c r="E161" s="286">
        <f aca="true" t="shared" si="15" ref="E161:G162">E162</f>
        <v>0</v>
      </c>
      <c r="F161" s="286">
        <f t="shared" si="15"/>
        <v>0</v>
      </c>
      <c r="G161" s="286">
        <f t="shared" si="15"/>
        <v>0</v>
      </c>
      <c r="H161" s="149" t="e">
        <f t="shared" si="10"/>
        <v>#DIV/0!</v>
      </c>
      <c r="I161" s="289"/>
      <c r="J161" s="289"/>
      <c r="K161" s="289"/>
      <c r="L161" s="289"/>
      <c r="M161" s="289"/>
      <c r="N161" s="289"/>
      <c r="O161" s="289"/>
    </row>
    <row r="162" spans="1:15" s="341" customFormat="1" ht="57" customHeight="1" hidden="1">
      <c r="A162" s="274"/>
      <c r="B162" s="291" t="s">
        <v>524</v>
      </c>
      <c r="C162" s="292" t="s">
        <v>523</v>
      </c>
      <c r="D162" s="121"/>
      <c r="E162" s="286">
        <f t="shared" si="15"/>
        <v>0</v>
      </c>
      <c r="F162" s="286">
        <f t="shared" si="15"/>
        <v>0</v>
      </c>
      <c r="G162" s="181">
        <f t="shared" si="15"/>
        <v>0</v>
      </c>
      <c r="H162" s="149" t="e">
        <f t="shared" si="10"/>
        <v>#DIV/0!</v>
      </c>
      <c r="I162" s="289"/>
      <c r="J162" s="289"/>
      <c r="K162" s="289"/>
      <c r="L162" s="289"/>
      <c r="M162" s="289"/>
      <c r="N162" s="289"/>
      <c r="O162" s="289"/>
    </row>
    <row r="163" spans="1:15" s="341" customFormat="1" ht="48.75" customHeight="1" hidden="1">
      <c r="A163" s="274"/>
      <c r="B163" s="291" t="s">
        <v>214</v>
      </c>
      <c r="C163" s="292" t="s">
        <v>523</v>
      </c>
      <c r="D163" s="121" t="s">
        <v>8</v>
      </c>
      <c r="E163" s="286">
        <f>Ведомственная!I224</f>
        <v>0</v>
      </c>
      <c r="F163" s="286">
        <f>Ведомственная!J224</f>
        <v>0</v>
      </c>
      <c r="G163" s="286">
        <f>Ведомственная!K224</f>
        <v>0</v>
      </c>
      <c r="H163" s="149" t="e">
        <f t="shared" si="10"/>
        <v>#DIV/0!</v>
      </c>
      <c r="I163" s="289"/>
      <c r="J163" s="289"/>
      <c r="K163" s="289"/>
      <c r="L163" s="289"/>
      <c r="M163" s="289"/>
      <c r="N163" s="289"/>
      <c r="O163" s="289"/>
    </row>
    <row r="164" spans="1:15" s="341" customFormat="1" ht="22.5" customHeight="1">
      <c r="A164" s="274"/>
      <c r="B164" s="126" t="s">
        <v>134</v>
      </c>
      <c r="C164" s="121" t="s">
        <v>195</v>
      </c>
      <c r="D164" s="121"/>
      <c r="E164" s="181">
        <f>E166</f>
        <v>50</v>
      </c>
      <c r="F164" s="181">
        <f>F166</f>
        <v>40</v>
      </c>
      <c r="G164" s="181">
        <f>G166</f>
        <v>38.6</v>
      </c>
      <c r="H164" s="149">
        <f>G164/F164*100</f>
        <v>96.50000000000001</v>
      </c>
      <c r="I164" s="289"/>
      <c r="J164" s="289"/>
      <c r="K164" s="289"/>
      <c r="L164" s="289"/>
      <c r="M164" s="289"/>
      <c r="N164" s="289"/>
      <c r="O164" s="289"/>
    </row>
    <row r="165" spans="1:15" s="341" customFormat="1" ht="47.25" customHeight="1">
      <c r="A165" s="274"/>
      <c r="B165" s="126" t="s">
        <v>312</v>
      </c>
      <c r="C165" s="121" t="s">
        <v>196</v>
      </c>
      <c r="D165" s="121"/>
      <c r="E165" s="286">
        <f aca="true" t="shared" si="16" ref="E165:G166">E166</f>
        <v>50</v>
      </c>
      <c r="F165" s="286">
        <f t="shared" si="16"/>
        <v>40</v>
      </c>
      <c r="G165" s="286">
        <f t="shared" si="16"/>
        <v>38.6</v>
      </c>
      <c r="H165" s="149">
        <f t="shared" si="10"/>
        <v>96.50000000000001</v>
      </c>
      <c r="I165" s="289"/>
      <c r="J165" s="289"/>
      <c r="K165" s="289"/>
      <c r="L165" s="289"/>
      <c r="M165" s="289"/>
      <c r="N165" s="289"/>
      <c r="O165" s="289"/>
    </row>
    <row r="166" spans="1:15" s="341" customFormat="1" ht="33" customHeight="1">
      <c r="A166" s="274"/>
      <c r="B166" s="127" t="s">
        <v>135</v>
      </c>
      <c r="C166" s="121" t="s">
        <v>197</v>
      </c>
      <c r="D166" s="121"/>
      <c r="E166" s="286">
        <f t="shared" si="16"/>
        <v>50</v>
      </c>
      <c r="F166" s="286">
        <f t="shared" si="16"/>
        <v>40</v>
      </c>
      <c r="G166" s="286">
        <f t="shared" si="16"/>
        <v>38.6</v>
      </c>
      <c r="H166" s="149">
        <f t="shared" si="10"/>
        <v>96.50000000000001</v>
      </c>
      <c r="I166" s="289"/>
      <c r="J166" s="289"/>
      <c r="K166" s="289"/>
      <c r="L166" s="289"/>
      <c r="M166" s="289"/>
      <c r="N166" s="289"/>
      <c r="O166" s="289"/>
    </row>
    <row r="167" spans="1:15" s="341" customFormat="1" ht="48.75" customHeight="1">
      <c r="A167" s="274"/>
      <c r="B167" s="127" t="s">
        <v>165</v>
      </c>
      <c r="C167" s="121" t="s">
        <v>197</v>
      </c>
      <c r="D167" s="121" t="s">
        <v>8</v>
      </c>
      <c r="E167" s="286">
        <f>Ведомственная!I174</f>
        <v>50</v>
      </c>
      <c r="F167" s="286">
        <f>Ведомственная!J174</f>
        <v>40</v>
      </c>
      <c r="G167" s="286">
        <f>Ведомственная!K174</f>
        <v>38.6</v>
      </c>
      <c r="H167" s="149">
        <f t="shared" si="10"/>
        <v>96.50000000000001</v>
      </c>
      <c r="I167" s="289"/>
      <c r="J167" s="289"/>
      <c r="K167" s="289"/>
      <c r="L167" s="289"/>
      <c r="M167" s="289"/>
      <c r="N167" s="289"/>
      <c r="O167" s="289"/>
    </row>
    <row r="168" spans="1:15" s="341" customFormat="1" ht="67.5" customHeight="1">
      <c r="A168" s="283">
        <v>8</v>
      </c>
      <c r="B168" s="116" t="s">
        <v>253</v>
      </c>
      <c r="C168" s="120" t="s">
        <v>187</v>
      </c>
      <c r="D168" s="121"/>
      <c r="E168" s="180">
        <f aca="true" t="shared" si="17" ref="E168:G169">E169</f>
        <v>8394.5</v>
      </c>
      <c r="F168" s="180">
        <f t="shared" si="17"/>
        <v>14950.6</v>
      </c>
      <c r="G168" s="180">
        <f t="shared" si="17"/>
        <v>10043.1</v>
      </c>
      <c r="H168" s="236">
        <f t="shared" si="10"/>
        <v>67.17523042553476</v>
      </c>
      <c r="I168" s="289"/>
      <c r="J168" s="289"/>
      <c r="K168" s="289"/>
      <c r="L168" s="289"/>
      <c r="M168" s="289"/>
      <c r="N168" s="289"/>
      <c r="O168" s="289"/>
    </row>
    <row r="169" spans="1:15" s="341" customFormat="1" ht="33" customHeight="1">
      <c r="A169" s="274"/>
      <c r="B169" s="126" t="s">
        <v>298</v>
      </c>
      <c r="C169" s="121" t="s">
        <v>188</v>
      </c>
      <c r="D169" s="121"/>
      <c r="E169" s="181">
        <f t="shared" si="17"/>
        <v>8394.5</v>
      </c>
      <c r="F169" s="181">
        <f t="shared" si="17"/>
        <v>14950.6</v>
      </c>
      <c r="G169" s="181">
        <f t="shared" si="17"/>
        <v>10043.1</v>
      </c>
      <c r="H169" s="149">
        <f t="shared" si="10"/>
        <v>67.17523042553476</v>
      </c>
      <c r="I169" s="289"/>
      <c r="J169" s="289"/>
      <c r="K169" s="289"/>
      <c r="L169" s="289"/>
      <c r="M169" s="289"/>
      <c r="N169" s="289"/>
      <c r="O169" s="289"/>
    </row>
    <row r="170" spans="1:15" s="341" customFormat="1" ht="66.75" customHeight="1">
      <c r="A170" s="274"/>
      <c r="B170" s="126" t="s">
        <v>189</v>
      </c>
      <c r="C170" s="121" t="s">
        <v>190</v>
      </c>
      <c r="D170" s="121"/>
      <c r="E170" s="181">
        <f>E171+E179+E176</f>
        <v>8394.5</v>
      </c>
      <c r="F170" s="181">
        <f>F171+F176+F179</f>
        <v>14950.6</v>
      </c>
      <c r="G170" s="181">
        <f>G171+G176+G179</f>
        <v>10043.1</v>
      </c>
      <c r="H170" s="149">
        <f t="shared" si="10"/>
        <v>67.17523042553476</v>
      </c>
      <c r="I170" s="289"/>
      <c r="J170" s="289"/>
      <c r="K170" s="289"/>
      <c r="L170" s="289"/>
      <c r="M170" s="289"/>
      <c r="N170" s="289"/>
      <c r="O170" s="289"/>
    </row>
    <row r="171" spans="1:15" s="341" customFormat="1" ht="78.75" customHeight="1">
      <c r="A171" s="274"/>
      <c r="B171" s="126" t="s">
        <v>284</v>
      </c>
      <c r="C171" s="121" t="s">
        <v>191</v>
      </c>
      <c r="D171" s="121"/>
      <c r="E171" s="181">
        <f>E172+E175</f>
        <v>8394.5</v>
      </c>
      <c r="F171" s="181">
        <f>F172+F175</f>
        <v>14351.6</v>
      </c>
      <c r="G171" s="181">
        <f>G172+G175</f>
        <v>9444.1</v>
      </c>
      <c r="H171" s="149">
        <f t="shared" si="10"/>
        <v>65.8052063881379</v>
      </c>
      <c r="I171" s="289"/>
      <c r="J171" s="289"/>
      <c r="K171" s="289"/>
      <c r="L171" s="289"/>
      <c r="M171" s="289"/>
      <c r="N171" s="289"/>
      <c r="O171" s="289"/>
    </row>
    <row r="172" spans="1:15" s="341" customFormat="1" ht="48.75" customHeight="1">
      <c r="A172" s="274"/>
      <c r="B172" s="126" t="s">
        <v>165</v>
      </c>
      <c r="C172" s="121" t="s">
        <v>192</v>
      </c>
      <c r="D172" s="121" t="s">
        <v>8</v>
      </c>
      <c r="E172" s="181">
        <f>Ведомственная!I146</f>
        <v>4409.6</v>
      </c>
      <c r="F172" s="181">
        <f>Ведомственная!J146</f>
        <v>9676.7</v>
      </c>
      <c r="G172" s="181">
        <f>Ведомственная!K146</f>
        <v>9292.6</v>
      </c>
      <c r="H172" s="149">
        <f t="shared" si="10"/>
        <v>96.03067161325657</v>
      </c>
      <c r="I172" s="289"/>
      <c r="J172" s="289"/>
      <c r="K172" s="289"/>
      <c r="L172" s="289"/>
      <c r="M172" s="289"/>
      <c r="N172" s="289"/>
      <c r="O172" s="289"/>
    </row>
    <row r="173" spans="1:15" s="341" customFormat="1" ht="48.75" customHeight="1" hidden="1">
      <c r="A173" s="274"/>
      <c r="B173" s="203" t="s">
        <v>346</v>
      </c>
      <c r="C173" s="124" t="s">
        <v>368</v>
      </c>
      <c r="D173" s="121"/>
      <c r="E173" s="181">
        <f>E174</f>
        <v>0</v>
      </c>
      <c r="F173" s="181">
        <f>F174</f>
        <v>0</v>
      </c>
      <c r="G173" s="181">
        <f>G174</f>
        <v>0</v>
      </c>
      <c r="H173" s="149" t="e">
        <f t="shared" si="10"/>
        <v>#DIV/0!</v>
      </c>
      <c r="I173" s="289"/>
      <c r="J173" s="289"/>
      <c r="K173" s="289"/>
      <c r="L173" s="289"/>
      <c r="M173" s="289"/>
      <c r="N173" s="289"/>
      <c r="O173" s="289"/>
    </row>
    <row r="174" spans="1:15" s="341" customFormat="1" ht="48.75" customHeight="1" hidden="1">
      <c r="A174" s="274"/>
      <c r="B174" s="203" t="s">
        <v>165</v>
      </c>
      <c r="C174" s="124" t="s">
        <v>368</v>
      </c>
      <c r="D174" s="121" t="s">
        <v>8</v>
      </c>
      <c r="E174" s="181">
        <f>Ведомственная!I148</f>
        <v>0</v>
      </c>
      <c r="F174" s="181">
        <f>Ведомственная!J148</f>
        <v>0</v>
      </c>
      <c r="G174" s="181">
        <f>Ведомственная!K148</f>
        <v>0</v>
      </c>
      <c r="H174" s="149" t="e">
        <f t="shared" si="10"/>
        <v>#DIV/0!</v>
      </c>
      <c r="I174" s="289"/>
      <c r="J174" s="289"/>
      <c r="K174" s="289"/>
      <c r="L174" s="289"/>
      <c r="M174" s="289"/>
      <c r="N174" s="289"/>
      <c r="O174" s="289"/>
    </row>
    <row r="175" spans="1:15" s="341" customFormat="1" ht="48.75" customHeight="1">
      <c r="A175" s="274"/>
      <c r="B175" s="203" t="s">
        <v>311</v>
      </c>
      <c r="C175" s="124" t="s">
        <v>191</v>
      </c>
      <c r="D175" s="121" t="s">
        <v>15</v>
      </c>
      <c r="E175" s="181">
        <f>Ведомственная!I149</f>
        <v>3984.9</v>
      </c>
      <c r="F175" s="181">
        <f>Ведомственная!J149</f>
        <v>4674.9</v>
      </c>
      <c r="G175" s="181">
        <f>Ведомственная!K149</f>
        <v>151.5</v>
      </c>
      <c r="H175" s="149">
        <f>G175/F175*100</f>
        <v>3.2407110312520055</v>
      </c>
      <c r="I175" s="289"/>
      <c r="J175" s="289"/>
      <c r="K175" s="289"/>
      <c r="L175" s="289"/>
      <c r="M175" s="289"/>
      <c r="N175" s="289"/>
      <c r="O175" s="289"/>
    </row>
    <row r="176" spans="1:15" s="341" customFormat="1" ht="47.25" customHeight="1">
      <c r="A176" s="274"/>
      <c r="B176" s="203" t="s">
        <v>536</v>
      </c>
      <c r="C176" s="124" t="s">
        <v>521</v>
      </c>
      <c r="D176" s="121"/>
      <c r="E176" s="181">
        <f>E177+E178</f>
        <v>0</v>
      </c>
      <c r="F176" s="181">
        <f>F177+F178</f>
        <v>599</v>
      </c>
      <c r="G176" s="181">
        <f>G177+G178</f>
        <v>599</v>
      </c>
      <c r="H176" s="149">
        <f>G176/F176*100</f>
        <v>100</v>
      </c>
      <c r="I176" s="289"/>
      <c r="J176" s="289"/>
      <c r="K176" s="289"/>
      <c r="L176" s="289"/>
      <c r="M176" s="289"/>
      <c r="N176" s="289"/>
      <c r="O176" s="289"/>
    </row>
    <row r="177" spans="1:15" s="341" customFormat="1" ht="51.75" customHeight="1">
      <c r="A177" s="274"/>
      <c r="B177" s="203" t="s">
        <v>165</v>
      </c>
      <c r="C177" s="124" t="s">
        <v>521</v>
      </c>
      <c r="D177" s="121" t="s">
        <v>8</v>
      </c>
      <c r="E177" s="181">
        <f>Ведомственная!I151</f>
        <v>0</v>
      </c>
      <c r="F177" s="181">
        <f>Ведомственная!J151</f>
        <v>599</v>
      </c>
      <c r="G177" s="181">
        <f>Ведомственная!K151</f>
        <v>599</v>
      </c>
      <c r="H177" s="149">
        <f>G177/F177*100</f>
        <v>100</v>
      </c>
      <c r="I177" s="289"/>
      <c r="J177" s="289"/>
      <c r="K177" s="289"/>
      <c r="L177" s="289"/>
      <c r="M177" s="289"/>
      <c r="N177" s="289"/>
      <c r="O177" s="289"/>
    </row>
    <row r="178" spans="1:15" s="341" customFormat="1" ht="48.75" customHeight="1" hidden="1">
      <c r="A178" s="274"/>
      <c r="B178" s="203" t="s">
        <v>311</v>
      </c>
      <c r="C178" s="124" t="s">
        <v>521</v>
      </c>
      <c r="D178" s="121" t="s">
        <v>15</v>
      </c>
      <c r="E178" s="181">
        <f>Ведомственная!I152</f>
        <v>0</v>
      </c>
      <c r="F178" s="181">
        <f>Ведомственная!J152</f>
        <v>0</v>
      </c>
      <c r="G178" s="181">
        <f>Ведомственная!K152</f>
        <v>0</v>
      </c>
      <c r="H178" s="149" t="e">
        <f>G178/F178*100</f>
        <v>#DIV/0!</v>
      </c>
      <c r="I178" s="289"/>
      <c r="J178" s="289"/>
      <c r="K178" s="289"/>
      <c r="L178" s="289"/>
      <c r="M178" s="289"/>
      <c r="N178" s="289"/>
      <c r="O178" s="289"/>
    </row>
    <row r="179" spans="1:15" s="341" customFormat="1" ht="33" customHeight="1" hidden="1">
      <c r="A179" s="274"/>
      <c r="B179" s="126" t="s">
        <v>535</v>
      </c>
      <c r="C179" s="121" t="s">
        <v>520</v>
      </c>
      <c r="D179" s="121"/>
      <c r="E179" s="181">
        <f>E180</f>
        <v>0</v>
      </c>
      <c r="F179" s="181">
        <f>F180</f>
        <v>0</v>
      </c>
      <c r="G179" s="181">
        <f>G180</f>
        <v>0</v>
      </c>
      <c r="H179" s="149" t="e">
        <f t="shared" si="10"/>
        <v>#DIV/0!</v>
      </c>
      <c r="I179" s="289"/>
      <c r="J179" s="289"/>
      <c r="K179" s="289"/>
      <c r="L179" s="289"/>
      <c r="M179" s="289"/>
      <c r="N179" s="289"/>
      <c r="O179" s="289"/>
    </row>
    <row r="180" spans="1:15" s="341" customFormat="1" ht="50.25" customHeight="1" hidden="1">
      <c r="A180" s="283"/>
      <c r="B180" s="127" t="s">
        <v>165</v>
      </c>
      <c r="C180" s="121" t="s">
        <v>520</v>
      </c>
      <c r="D180" s="121" t="s">
        <v>8</v>
      </c>
      <c r="E180" s="181">
        <f>Ведомственная!I154</f>
        <v>0</v>
      </c>
      <c r="F180" s="181">
        <f>Ведомственная!J154</f>
        <v>0</v>
      </c>
      <c r="G180" s="149">
        <f>Ведомственная!K154</f>
        <v>0</v>
      </c>
      <c r="H180" s="149" t="e">
        <f t="shared" si="10"/>
        <v>#DIV/0!</v>
      </c>
      <c r="I180" s="289"/>
      <c r="J180" s="289"/>
      <c r="K180" s="289"/>
      <c r="L180" s="289"/>
      <c r="M180" s="289"/>
      <c r="N180" s="289"/>
      <c r="O180" s="289"/>
    </row>
    <row r="181" spans="1:15" s="341" customFormat="1" ht="50.25" customHeight="1" hidden="1">
      <c r="A181" s="283"/>
      <c r="B181" s="203" t="s">
        <v>346</v>
      </c>
      <c r="C181" s="124" t="s">
        <v>369</v>
      </c>
      <c r="D181" s="121"/>
      <c r="E181" s="181">
        <f>E182</f>
        <v>0</v>
      </c>
      <c r="F181" s="181">
        <f>F182</f>
        <v>0</v>
      </c>
      <c r="G181" s="181">
        <f>G182</f>
        <v>0</v>
      </c>
      <c r="H181" s="149" t="e">
        <f t="shared" si="10"/>
        <v>#DIV/0!</v>
      </c>
      <c r="I181" s="289"/>
      <c r="J181" s="289"/>
      <c r="K181" s="289"/>
      <c r="L181" s="289"/>
      <c r="M181" s="289"/>
      <c r="N181" s="289"/>
      <c r="O181" s="289"/>
    </row>
    <row r="182" spans="1:15" s="341" customFormat="1" ht="50.25" customHeight="1" hidden="1">
      <c r="A182" s="283"/>
      <c r="B182" s="203" t="s">
        <v>165</v>
      </c>
      <c r="C182" s="124" t="s">
        <v>369</v>
      </c>
      <c r="D182" s="121" t="s">
        <v>8</v>
      </c>
      <c r="E182" s="181">
        <f>Ведомственная!I156</f>
        <v>0</v>
      </c>
      <c r="F182" s="181">
        <f>Ведомственная!J156</f>
        <v>0</v>
      </c>
      <c r="G182" s="149">
        <f>Ведомственная!K156</f>
        <v>0</v>
      </c>
      <c r="H182" s="149" t="e">
        <f t="shared" si="10"/>
        <v>#DIV/0!</v>
      </c>
      <c r="I182" s="289"/>
      <c r="J182" s="289"/>
      <c r="K182" s="289"/>
      <c r="L182" s="289"/>
      <c r="M182" s="289"/>
      <c r="N182" s="289"/>
      <c r="O182" s="289"/>
    </row>
    <row r="183" spans="1:15" s="341" customFormat="1" ht="75.75" customHeight="1">
      <c r="A183" s="283">
        <v>9</v>
      </c>
      <c r="B183" s="237" t="s">
        <v>370</v>
      </c>
      <c r="C183" s="129" t="s">
        <v>371</v>
      </c>
      <c r="D183" s="121"/>
      <c r="E183" s="180">
        <f aca="true" t="shared" si="18" ref="E183:G186">E184</f>
        <v>5204.7</v>
      </c>
      <c r="F183" s="180">
        <f t="shared" si="18"/>
        <v>5204.7</v>
      </c>
      <c r="G183" s="180">
        <f t="shared" si="18"/>
        <v>5204.7</v>
      </c>
      <c r="H183" s="236">
        <f t="shared" si="10"/>
        <v>100</v>
      </c>
      <c r="I183" s="289"/>
      <c r="J183" s="289"/>
      <c r="K183" s="289"/>
      <c r="L183" s="289"/>
      <c r="M183" s="289"/>
      <c r="N183" s="289"/>
      <c r="O183" s="289"/>
    </row>
    <row r="184" spans="1:15" s="341" customFormat="1" ht="33.75" customHeight="1">
      <c r="A184" s="283"/>
      <c r="B184" s="174" t="s">
        <v>298</v>
      </c>
      <c r="C184" s="124" t="s">
        <v>401</v>
      </c>
      <c r="D184" s="121"/>
      <c r="E184" s="181">
        <f t="shared" si="18"/>
        <v>5204.7</v>
      </c>
      <c r="F184" s="181">
        <f t="shared" si="18"/>
        <v>5204.7</v>
      </c>
      <c r="G184" s="181">
        <f t="shared" si="18"/>
        <v>5204.7</v>
      </c>
      <c r="H184" s="149">
        <f t="shared" si="10"/>
        <v>100</v>
      </c>
      <c r="I184" s="289"/>
      <c r="J184" s="289"/>
      <c r="K184" s="289"/>
      <c r="L184" s="289"/>
      <c r="M184" s="289"/>
      <c r="N184" s="289"/>
      <c r="O184" s="289"/>
    </row>
    <row r="185" spans="1:15" s="341" customFormat="1" ht="50.25" customHeight="1">
      <c r="A185" s="283"/>
      <c r="B185" s="174" t="s">
        <v>400</v>
      </c>
      <c r="C185" s="124" t="s">
        <v>373</v>
      </c>
      <c r="D185" s="121"/>
      <c r="E185" s="181">
        <f t="shared" si="18"/>
        <v>5204.7</v>
      </c>
      <c r="F185" s="181">
        <f t="shared" si="18"/>
        <v>5204.7</v>
      </c>
      <c r="G185" s="181">
        <f t="shared" si="18"/>
        <v>5204.7</v>
      </c>
      <c r="H185" s="149">
        <f t="shared" si="10"/>
        <v>100</v>
      </c>
      <c r="I185" s="289"/>
      <c r="J185" s="289"/>
      <c r="K185" s="289"/>
      <c r="L185" s="289"/>
      <c r="M185" s="289"/>
      <c r="N185" s="289"/>
      <c r="O185" s="289"/>
    </row>
    <row r="186" spans="1:15" s="341" customFormat="1" ht="54" customHeight="1">
      <c r="A186" s="283"/>
      <c r="B186" s="127" t="s">
        <v>579</v>
      </c>
      <c r="C186" s="124" t="s">
        <v>578</v>
      </c>
      <c r="D186" s="121"/>
      <c r="E186" s="181">
        <f t="shared" si="18"/>
        <v>5204.7</v>
      </c>
      <c r="F186" s="181">
        <f t="shared" si="18"/>
        <v>5204.7</v>
      </c>
      <c r="G186" s="181">
        <f t="shared" si="18"/>
        <v>5204.7</v>
      </c>
      <c r="H186" s="149">
        <f t="shared" si="10"/>
        <v>100</v>
      </c>
      <c r="I186" s="289"/>
      <c r="J186" s="289"/>
      <c r="K186" s="289"/>
      <c r="L186" s="289"/>
      <c r="M186" s="289"/>
      <c r="N186" s="289"/>
      <c r="O186" s="289"/>
    </row>
    <row r="187" spans="1:15" s="341" customFormat="1" ht="50.25" customHeight="1">
      <c r="A187" s="283"/>
      <c r="B187" s="174" t="s">
        <v>165</v>
      </c>
      <c r="C187" s="124" t="s">
        <v>578</v>
      </c>
      <c r="D187" s="121" t="s">
        <v>8</v>
      </c>
      <c r="E187" s="181">
        <f>Ведомственная!I167</f>
        <v>5204.7</v>
      </c>
      <c r="F187" s="181">
        <f>Ведомственная!J167</f>
        <v>5204.7</v>
      </c>
      <c r="G187" s="149">
        <f>Ведомственная!K167</f>
        <v>5204.7</v>
      </c>
      <c r="H187" s="149">
        <f t="shared" si="10"/>
        <v>100</v>
      </c>
      <c r="I187" s="289"/>
      <c r="J187" s="289"/>
      <c r="K187" s="289"/>
      <c r="L187" s="289"/>
      <c r="M187" s="289"/>
      <c r="N187" s="289"/>
      <c r="O187" s="289"/>
    </row>
    <row r="188" spans="1:15" s="341" customFormat="1" ht="75.75" customHeight="1">
      <c r="A188" s="283">
        <v>10</v>
      </c>
      <c r="B188" s="130" t="s">
        <v>408</v>
      </c>
      <c r="C188" s="120" t="s">
        <v>261</v>
      </c>
      <c r="D188" s="121"/>
      <c r="E188" s="180">
        <f aca="true" t="shared" si="19" ref="E188:G191">E189</f>
        <v>205</v>
      </c>
      <c r="F188" s="180">
        <f t="shared" si="19"/>
        <v>405</v>
      </c>
      <c r="G188" s="180">
        <f t="shared" si="19"/>
        <v>405</v>
      </c>
      <c r="H188" s="236">
        <f t="shared" si="10"/>
        <v>100</v>
      </c>
      <c r="I188" s="289"/>
      <c r="J188" s="289"/>
      <c r="K188" s="289"/>
      <c r="L188" s="289"/>
      <c r="M188" s="289"/>
      <c r="N188" s="289"/>
      <c r="O188" s="289"/>
    </row>
    <row r="189" spans="1:15" s="341" customFormat="1" ht="35.25" customHeight="1">
      <c r="A189" s="287"/>
      <c r="B189" s="126" t="s">
        <v>298</v>
      </c>
      <c r="C189" s="121" t="s">
        <v>262</v>
      </c>
      <c r="D189" s="121"/>
      <c r="E189" s="181">
        <f t="shared" si="19"/>
        <v>205</v>
      </c>
      <c r="F189" s="181">
        <f t="shared" si="19"/>
        <v>405</v>
      </c>
      <c r="G189" s="181">
        <f t="shared" si="19"/>
        <v>405</v>
      </c>
      <c r="H189" s="149">
        <f aca="true" t="shared" si="20" ref="H189:H239">G189/F189*100</f>
        <v>100</v>
      </c>
      <c r="I189" s="289"/>
      <c r="J189" s="289"/>
      <c r="K189" s="289"/>
      <c r="L189" s="289"/>
      <c r="M189" s="289"/>
      <c r="N189" s="289"/>
      <c r="O189" s="289"/>
    </row>
    <row r="190" spans="1:15" s="341" customFormat="1" ht="48.75" customHeight="1">
      <c r="A190" s="287"/>
      <c r="B190" s="126" t="s">
        <v>409</v>
      </c>
      <c r="C190" s="121" t="s">
        <v>263</v>
      </c>
      <c r="D190" s="121"/>
      <c r="E190" s="181">
        <f t="shared" si="19"/>
        <v>205</v>
      </c>
      <c r="F190" s="181">
        <f t="shared" si="19"/>
        <v>405</v>
      </c>
      <c r="G190" s="181">
        <f t="shared" si="19"/>
        <v>405</v>
      </c>
      <c r="H190" s="149">
        <f t="shared" si="20"/>
        <v>100</v>
      </c>
      <c r="I190" s="289"/>
      <c r="J190" s="289"/>
      <c r="K190" s="289"/>
      <c r="L190" s="289"/>
      <c r="M190" s="289"/>
      <c r="N190" s="289"/>
      <c r="O190" s="289"/>
    </row>
    <row r="191" spans="1:15" s="341" customFormat="1" ht="50.25" customHeight="1">
      <c r="A191" s="287"/>
      <c r="B191" s="126" t="s">
        <v>412</v>
      </c>
      <c r="C191" s="121" t="s">
        <v>264</v>
      </c>
      <c r="D191" s="121"/>
      <c r="E191" s="181">
        <f t="shared" si="19"/>
        <v>205</v>
      </c>
      <c r="F191" s="181">
        <f t="shared" si="19"/>
        <v>405</v>
      </c>
      <c r="G191" s="181">
        <f t="shared" si="19"/>
        <v>405</v>
      </c>
      <c r="H191" s="149">
        <f t="shared" si="20"/>
        <v>100</v>
      </c>
      <c r="I191" s="289"/>
      <c r="J191" s="289"/>
      <c r="K191" s="289"/>
      <c r="L191" s="289"/>
      <c r="M191" s="289"/>
      <c r="N191" s="289"/>
      <c r="O191" s="289"/>
    </row>
    <row r="192" spans="1:15" s="341" customFormat="1" ht="49.5" customHeight="1">
      <c r="A192" s="287"/>
      <c r="B192" s="127" t="s">
        <v>16</v>
      </c>
      <c r="C192" s="121" t="s">
        <v>264</v>
      </c>
      <c r="D192" s="121" t="s">
        <v>17</v>
      </c>
      <c r="E192" s="181">
        <f>Ведомственная!I324</f>
        <v>205</v>
      </c>
      <c r="F192" s="181">
        <f>Ведомственная!J324</f>
        <v>405</v>
      </c>
      <c r="G192" s="181">
        <f>Ведомственная!K324</f>
        <v>405</v>
      </c>
      <c r="H192" s="149">
        <f t="shared" si="20"/>
        <v>100</v>
      </c>
      <c r="I192" s="289"/>
      <c r="J192" s="289"/>
      <c r="K192" s="289"/>
      <c r="L192" s="289"/>
      <c r="M192" s="289"/>
      <c r="N192" s="289"/>
      <c r="O192" s="289"/>
    </row>
    <row r="193" spans="1:15" s="341" customFormat="1" ht="69" customHeight="1">
      <c r="A193" s="283">
        <v>11</v>
      </c>
      <c r="B193" s="130" t="s">
        <v>144</v>
      </c>
      <c r="C193" s="120" t="s">
        <v>145</v>
      </c>
      <c r="D193" s="121"/>
      <c r="E193" s="180">
        <f>E194</f>
        <v>19572.5</v>
      </c>
      <c r="F193" s="180">
        <f>F194</f>
        <v>22227.6</v>
      </c>
      <c r="G193" s="180">
        <f>G194</f>
        <v>21787.799999999996</v>
      </c>
      <c r="H193" s="236">
        <f t="shared" si="20"/>
        <v>98.02137882632401</v>
      </c>
      <c r="I193" s="289"/>
      <c r="J193" s="289"/>
      <c r="K193" s="289"/>
      <c r="L193" s="289"/>
      <c r="M193" s="289"/>
      <c r="N193" s="289"/>
      <c r="O193" s="289"/>
    </row>
    <row r="194" spans="1:15" s="341" customFormat="1" ht="36" customHeight="1">
      <c r="A194" s="274"/>
      <c r="B194" s="126" t="s">
        <v>298</v>
      </c>
      <c r="C194" s="121" t="s">
        <v>146</v>
      </c>
      <c r="D194" s="121"/>
      <c r="E194" s="181">
        <f>E195+E198+E220+E223+E217</f>
        <v>19572.5</v>
      </c>
      <c r="F194" s="181">
        <f>F195+F198+F220+F223+F217</f>
        <v>22227.6</v>
      </c>
      <c r="G194" s="181">
        <f>G195+G198+G220+G223+G217</f>
        <v>21787.799999999996</v>
      </c>
      <c r="H194" s="149">
        <f t="shared" si="20"/>
        <v>98.02137882632401</v>
      </c>
      <c r="I194" s="289"/>
      <c r="J194" s="289"/>
      <c r="K194" s="289"/>
      <c r="L194" s="289"/>
      <c r="M194" s="289"/>
      <c r="N194" s="289"/>
      <c r="O194" s="289"/>
    </row>
    <row r="195" spans="1:15" s="341" customFormat="1" ht="49.5" customHeight="1">
      <c r="A195" s="274"/>
      <c r="B195" s="127" t="s">
        <v>147</v>
      </c>
      <c r="C195" s="121" t="s">
        <v>148</v>
      </c>
      <c r="D195" s="121"/>
      <c r="E195" s="181">
        <f>E196</f>
        <v>1458.6</v>
      </c>
      <c r="F195" s="181">
        <f aca="true" t="shared" si="21" ref="E195:G196">F196</f>
        <v>1614.1</v>
      </c>
      <c r="G195" s="181">
        <f t="shared" si="21"/>
        <v>1614.1</v>
      </c>
      <c r="H195" s="149">
        <f t="shared" si="20"/>
        <v>100</v>
      </c>
      <c r="I195" s="289"/>
      <c r="J195" s="289"/>
      <c r="K195" s="289"/>
      <c r="L195" s="289"/>
      <c r="M195" s="289"/>
      <c r="N195" s="289"/>
      <c r="O195" s="289"/>
    </row>
    <row r="196" spans="1:15" s="341" customFormat="1" ht="33.75" customHeight="1">
      <c r="A196" s="274"/>
      <c r="B196" s="127" t="s">
        <v>4</v>
      </c>
      <c r="C196" s="121" t="s">
        <v>149</v>
      </c>
      <c r="D196" s="121"/>
      <c r="E196" s="181">
        <f t="shared" si="21"/>
        <v>1458.6</v>
      </c>
      <c r="F196" s="181">
        <f t="shared" si="21"/>
        <v>1614.1</v>
      </c>
      <c r="G196" s="181">
        <f t="shared" si="21"/>
        <v>1614.1</v>
      </c>
      <c r="H196" s="149">
        <f t="shared" si="20"/>
        <v>100</v>
      </c>
      <c r="I196" s="289"/>
      <c r="J196" s="289"/>
      <c r="K196" s="289"/>
      <c r="L196" s="289"/>
      <c r="M196" s="289"/>
      <c r="N196" s="289"/>
      <c r="O196" s="289"/>
    </row>
    <row r="197" spans="1:15" s="341" customFormat="1" ht="96.75" customHeight="1">
      <c r="A197" s="274"/>
      <c r="B197" s="127" t="s">
        <v>5</v>
      </c>
      <c r="C197" s="121" t="s">
        <v>149</v>
      </c>
      <c r="D197" s="121" t="s">
        <v>6</v>
      </c>
      <c r="E197" s="181">
        <f>Ведомственная!I37</f>
        <v>1458.6</v>
      </c>
      <c r="F197" s="181">
        <f>Ведомственная!J37</f>
        <v>1614.1</v>
      </c>
      <c r="G197" s="181">
        <f>Ведомственная!K37</f>
        <v>1614.1</v>
      </c>
      <c r="H197" s="149">
        <f t="shared" si="20"/>
        <v>100</v>
      </c>
      <c r="I197" s="289"/>
      <c r="J197" s="289"/>
      <c r="K197" s="289"/>
      <c r="L197" s="289"/>
      <c r="M197" s="289"/>
      <c r="N197" s="289"/>
      <c r="O197" s="289"/>
    </row>
    <row r="198" spans="1:15" s="341" customFormat="1" ht="30" customHeight="1">
      <c r="A198" s="274"/>
      <c r="B198" s="126" t="s">
        <v>7</v>
      </c>
      <c r="C198" s="121" t="s">
        <v>150</v>
      </c>
      <c r="D198" s="121"/>
      <c r="E198" s="181">
        <f>E199+E216+E203+E207+E209+E212</f>
        <v>17281.5</v>
      </c>
      <c r="F198" s="181">
        <f>F199+F216+F203+F207+F209+F212</f>
        <v>18896.2</v>
      </c>
      <c r="G198" s="181">
        <f>G199+G203+G209+G207+G212+G216</f>
        <v>18456.399999999998</v>
      </c>
      <c r="H198" s="149">
        <f t="shared" si="20"/>
        <v>97.67254791968753</v>
      </c>
      <c r="I198" s="289"/>
      <c r="J198" s="289"/>
      <c r="K198" s="289"/>
      <c r="L198" s="289"/>
      <c r="M198" s="289"/>
      <c r="N198" s="289"/>
      <c r="O198" s="289"/>
    </row>
    <row r="199" spans="1:15" s="341" customFormat="1" ht="35.25" customHeight="1">
      <c r="A199" s="274"/>
      <c r="B199" s="127" t="s">
        <v>4</v>
      </c>
      <c r="C199" s="121" t="s">
        <v>151</v>
      </c>
      <c r="D199" s="121"/>
      <c r="E199" s="181">
        <f>E200+E201+E202</f>
        <v>13884.4</v>
      </c>
      <c r="F199" s="181">
        <f>F200+F201+F202</f>
        <v>14020.5</v>
      </c>
      <c r="G199" s="181">
        <f>G200+G201+G202</f>
        <v>13788.9</v>
      </c>
      <c r="H199" s="149">
        <f t="shared" si="20"/>
        <v>98.34813309083128</v>
      </c>
      <c r="I199" s="289"/>
      <c r="J199" s="289"/>
      <c r="K199" s="289"/>
      <c r="L199" s="289"/>
      <c r="M199" s="289"/>
      <c r="N199" s="289"/>
      <c r="O199" s="289"/>
    </row>
    <row r="200" spans="1:15" s="341" customFormat="1" ht="95.25" customHeight="1">
      <c r="A200" s="274"/>
      <c r="B200" s="127" t="s">
        <v>5</v>
      </c>
      <c r="C200" s="121" t="s">
        <v>151</v>
      </c>
      <c r="D200" s="121" t="s">
        <v>6</v>
      </c>
      <c r="E200" s="181">
        <f>Ведомственная!I43</f>
        <v>13767.4</v>
      </c>
      <c r="F200" s="181">
        <f>Ведомственная!J43</f>
        <v>13913.8</v>
      </c>
      <c r="G200" s="181">
        <f>Ведомственная!K43</f>
        <v>13693</v>
      </c>
      <c r="H200" s="149">
        <f t="shared" si="20"/>
        <v>98.41308628843308</v>
      </c>
      <c r="I200" s="289"/>
      <c r="J200" s="289"/>
      <c r="K200" s="289"/>
      <c r="L200" s="289"/>
      <c r="M200" s="289"/>
      <c r="N200" s="289"/>
      <c r="O200" s="289"/>
    </row>
    <row r="201" spans="1:15" s="341" customFormat="1" ht="47.25">
      <c r="A201" s="274"/>
      <c r="B201" s="126" t="s">
        <v>165</v>
      </c>
      <c r="C201" s="121" t="s">
        <v>151</v>
      </c>
      <c r="D201" s="121" t="s">
        <v>8</v>
      </c>
      <c r="E201" s="181">
        <f>Ведомственная!I44+Ведомственная!I248</f>
        <v>97</v>
      </c>
      <c r="F201" s="181">
        <f>Ведомственная!J44+Ведомственная!J248</f>
        <v>89.7</v>
      </c>
      <c r="G201" s="181">
        <f>Ведомственная!K44+Ведомственная!K248</f>
        <v>86.3</v>
      </c>
      <c r="H201" s="149">
        <f t="shared" si="20"/>
        <v>96.20958751393533</v>
      </c>
      <c r="I201" s="289"/>
      <c r="J201" s="289"/>
      <c r="K201" s="289"/>
      <c r="L201" s="289"/>
      <c r="M201" s="289"/>
      <c r="N201" s="289"/>
      <c r="O201" s="289"/>
    </row>
    <row r="202" spans="1:15" s="341" customFormat="1" ht="22.5" customHeight="1">
      <c r="A202" s="288"/>
      <c r="B202" s="126" t="s">
        <v>9</v>
      </c>
      <c r="C202" s="121" t="s">
        <v>151</v>
      </c>
      <c r="D202" s="121" t="s">
        <v>10</v>
      </c>
      <c r="E202" s="181">
        <f>Ведомственная!I45</f>
        <v>20</v>
      </c>
      <c r="F202" s="181">
        <f>Ведомственная!J45</f>
        <v>17</v>
      </c>
      <c r="G202" s="181">
        <f>Ведомственная!K45</f>
        <v>9.6</v>
      </c>
      <c r="H202" s="149">
        <f t="shared" si="20"/>
        <v>56.470588235294116</v>
      </c>
      <c r="I202" s="289"/>
      <c r="J202" s="289"/>
      <c r="K202" s="289"/>
      <c r="L202" s="289"/>
      <c r="M202" s="289"/>
      <c r="N202" s="289"/>
      <c r="O202" s="289"/>
    </row>
    <row r="203" spans="1:15" s="341" customFormat="1" ht="63" customHeight="1">
      <c r="A203" s="288"/>
      <c r="B203" s="174" t="s">
        <v>518</v>
      </c>
      <c r="C203" s="124" t="s">
        <v>166</v>
      </c>
      <c r="D203" s="121"/>
      <c r="E203" s="181">
        <f>E204</f>
        <v>876.1</v>
      </c>
      <c r="F203" s="181">
        <f>F204</f>
        <v>1251.1</v>
      </c>
      <c r="G203" s="181">
        <f>G204</f>
        <v>1222.5</v>
      </c>
      <c r="H203" s="149">
        <f t="shared" si="20"/>
        <v>97.71401166973065</v>
      </c>
      <c r="I203" s="289"/>
      <c r="J203" s="289"/>
      <c r="K203" s="289"/>
      <c r="L203" s="289"/>
      <c r="M203" s="289"/>
      <c r="N203" s="289"/>
      <c r="O203" s="289"/>
    </row>
    <row r="204" spans="1:15" s="341" customFormat="1" ht="49.5" customHeight="1">
      <c r="A204" s="288"/>
      <c r="B204" s="203" t="s">
        <v>165</v>
      </c>
      <c r="C204" s="124" t="s">
        <v>166</v>
      </c>
      <c r="D204" s="121" t="s">
        <v>8</v>
      </c>
      <c r="E204" s="181">
        <f>Ведомственная!I92</f>
        <v>876.1</v>
      </c>
      <c r="F204" s="181">
        <f>Ведомственная!J92</f>
        <v>1251.1</v>
      </c>
      <c r="G204" s="181">
        <f>Ведомственная!K92</f>
        <v>1222.5</v>
      </c>
      <c r="H204" s="149">
        <f t="shared" si="20"/>
        <v>97.71401166973065</v>
      </c>
      <c r="I204" s="289"/>
      <c r="J204" s="289"/>
      <c r="K204" s="289"/>
      <c r="L204" s="289"/>
      <c r="M204" s="289"/>
      <c r="N204" s="289"/>
      <c r="O204" s="289"/>
    </row>
    <row r="205" spans="1:15" s="341" customFormat="1" ht="69" customHeight="1" hidden="1">
      <c r="A205" s="288"/>
      <c r="B205" s="127" t="s">
        <v>413</v>
      </c>
      <c r="C205" s="121" t="s">
        <v>166</v>
      </c>
      <c r="D205" s="121"/>
      <c r="E205" s="181">
        <f>E206</f>
        <v>0</v>
      </c>
      <c r="F205" s="181">
        <f>F206</f>
        <v>0</v>
      </c>
      <c r="G205" s="181">
        <f>G206</f>
        <v>0</v>
      </c>
      <c r="H205" s="149" t="e">
        <f t="shared" si="20"/>
        <v>#DIV/0!</v>
      </c>
      <c r="I205" s="289"/>
      <c r="J205" s="289"/>
      <c r="K205" s="289"/>
      <c r="L205" s="289"/>
      <c r="M205" s="289"/>
      <c r="N205" s="289"/>
      <c r="O205" s="289"/>
    </row>
    <row r="206" spans="1:15" s="341" customFormat="1" ht="49.5" customHeight="1" hidden="1">
      <c r="A206" s="288"/>
      <c r="B206" s="126" t="s">
        <v>165</v>
      </c>
      <c r="C206" s="121" t="s">
        <v>166</v>
      </c>
      <c r="D206" s="121" t="s">
        <v>8</v>
      </c>
      <c r="E206" s="181">
        <f>Ведомственная!I94</f>
        <v>0</v>
      </c>
      <c r="F206" s="181">
        <f>Ведомственная!J94</f>
        <v>0</v>
      </c>
      <c r="G206" s="181">
        <f>Ведомственная!K94</f>
        <v>0</v>
      </c>
      <c r="H206" s="149" t="e">
        <f t="shared" si="20"/>
        <v>#DIV/0!</v>
      </c>
      <c r="I206" s="289"/>
      <c r="J206" s="289"/>
      <c r="K206" s="289"/>
      <c r="L206" s="289"/>
      <c r="M206" s="289"/>
      <c r="N206" s="289"/>
      <c r="O206" s="289"/>
    </row>
    <row r="207" spans="1:15" s="341" customFormat="1" ht="63.75" customHeight="1">
      <c r="A207" s="288"/>
      <c r="B207" s="126" t="s">
        <v>285</v>
      </c>
      <c r="C207" s="121" t="s">
        <v>167</v>
      </c>
      <c r="D207" s="121"/>
      <c r="E207" s="181">
        <f>E208</f>
        <v>300</v>
      </c>
      <c r="F207" s="181">
        <f>F208</f>
        <v>750</v>
      </c>
      <c r="G207" s="181">
        <f>G208</f>
        <v>699.2</v>
      </c>
      <c r="H207" s="149">
        <f t="shared" si="20"/>
        <v>93.22666666666667</v>
      </c>
      <c r="I207" s="289"/>
      <c r="J207" s="289"/>
      <c r="K207" s="289"/>
      <c r="L207" s="289"/>
      <c r="M207" s="289"/>
      <c r="N207" s="289"/>
      <c r="O207" s="289"/>
    </row>
    <row r="208" spans="1:15" s="341" customFormat="1" ht="47.25">
      <c r="A208" s="274"/>
      <c r="B208" s="126" t="s">
        <v>165</v>
      </c>
      <c r="C208" s="121" t="s">
        <v>167</v>
      </c>
      <c r="D208" s="121" t="s">
        <v>8</v>
      </c>
      <c r="E208" s="181">
        <f>Ведомственная!I96</f>
        <v>300</v>
      </c>
      <c r="F208" s="181">
        <f>Ведомственная!J96</f>
        <v>750</v>
      </c>
      <c r="G208" s="181">
        <f>Ведомственная!K96</f>
        <v>699.2</v>
      </c>
      <c r="H208" s="149">
        <f t="shared" si="20"/>
        <v>93.22666666666667</v>
      </c>
      <c r="I208" s="289"/>
      <c r="J208" s="289"/>
      <c r="K208" s="289"/>
      <c r="L208" s="289"/>
      <c r="M208" s="289"/>
      <c r="N208" s="289"/>
      <c r="O208" s="289"/>
    </row>
    <row r="209" spans="1:15" s="341" customFormat="1" ht="63">
      <c r="A209" s="274"/>
      <c r="B209" s="126" t="s">
        <v>309</v>
      </c>
      <c r="C209" s="121" t="s">
        <v>305</v>
      </c>
      <c r="D209" s="121"/>
      <c r="E209" s="181">
        <f>E210+E211</f>
        <v>1190</v>
      </c>
      <c r="F209" s="181">
        <f>F210+F211</f>
        <v>1680.7</v>
      </c>
      <c r="G209" s="181">
        <f>G210+G211</f>
        <v>1551.9</v>
      </c>
      <c r="H209" s="149">
        <f t="shared" si="20"/>
        <v>92.33652644731363</v>
      </c>
      <c r="I209" s="289"/>
      <c r="J209" s="289"/>
      <c r="K209" s="289"/>
      <c r="L209" s="289"/>
      <c r="M209" s="289"/>
      <c r="N209" s="289"/>
      <c r="O209" s="289"/>
    </row>
    <row r="210" spans="1:15" s="341" customFormat="1" ht="47.25">
      <c r="A210" s="274"/>
      <c r="B210" s="126" t="s">
        <v>165</v>
      </c>
      <c r="C210" s="121" t="s">
        <v>305</v>
      </c>
      <c r="D210" s="121" t="s">
        <v>8</v>
      </c>
      <c r="E210" s="181">
        <f>Ведомственная!I98</f>
        <v>1190</v>
      </c>
      <c r="F210" s="181">
        <f>Ведомственная!J98</f>
        <v>1680.7</v>
      </c>
      <c r="G210" s="181">
        <f>Ведомственная!K98</f>
        <v>1551.9</v>
      </c>
      <c r="H210" s="149">
        <f t="shared" si="20"/>
        <v>92.33652644731363</v>
      </c>
      <c r="I210" s="289"/>
      <c r="J210" s="289"/>
      <c r="K210" s="289"/>
      <c r="L210" s="289"/>
      <c r="M210" s="289"/>
      <c r="N210" s="289"/>
      <c r="O210" s="289"/>
    </row>
    <row r="211" spans="1:15" s="341" customFormat="1" ht="27" customHeight="1" hidden="1">
      <c r="A211" s="274"/>
      <c r="B211" s="126" t="s">
        <v>9</v>
      </c>
      <c r="C211" s="121" t="s">
        <v>305</v>
      </c>
      <c r="D211" s="121" t="s">
        <v>10</v>
      </c>
      <c r="E211" s="181">
        <f>Ведомственная!I99</f>
        <v>0</v>
      </c>
      <c r="F211" s="181">
        <f>Ведомственная!J99</f>
        <v>0</v>
      </c>
      <c r="G211" s="181">
        <f>Ведомственная!K99</f>
        <v>0</v>
      </c>
      <c r="H211" s="149" t="e">
        <f>G211/F211*100</f>
        <v>#DIV/0!</v>
      </c>
      <c r="I211" s="289"/>
      <c r="J211" s="289"/>
      <c r="K211" s="289"/>
      <c r="L211" s="289"/>
      <c r="M211" s="289"/>
      <c r="N211" s="289"/>
      <c r="O211" s="289"/>
    </row>
    <row r="212" spans="1:15" s="341" customFormat="1" ht="67.5" customHeight="1">
      <c r="A212" s="274"/>
      <c r="B212" s="127" t="s">
        <v>562</v>
      </c>
      <c r="C212" s="121" t="s">
        <v>171</v>
      </c>
      <c r="D212" s="121"/>
      <c r="E212" s="181">
        <f>E213+E214</f>
        <v>1023.4</v>
      </c>
      <c r="F212" s="181">
        <f>F213+F214</f>
        <v>1186.3</v>
      </c>
      <c r="G212" s="181">
        <f>G213+G214</f>
        <v>1186.3</v>
      </c>
      <c r="H212" s="149">
        <f t="shared" si="20"/>
        <v>100</v>
      </c>
      <c r="I212" s="289"/>
      <c r="J212" s="289"/>
      <c r="K212" s="289"/>
      <c r="L212" s="289"/>
      <c r="M212" s="289"/>
      <c r="N212" s="289"/>
      <c r="O212" s="289"/>
    </row>
    <row r="213" spans="1:15" s="341" customFormat="1" ht="97.5" customHeight="1">
      <c r="A213" s="274"/>
      <c r="B213" s="127" t="s">
        <v>5</v>
      </c>
      <c r="C213" s="121" t="s">
        <v>171</v>
      </c>
      <c r="D213" s="121" t="s">
        <v>6</v>
      </c>
      <c r="E213" s="181">
        <f>Ведомственная!I114</f>
        <v>1003.4</v>
      </c>
      <c r="F213" s="181">
        <f>Ведомственная!J114</f>
        <v>947.8</v>
      </c>
      <c r="G213" s="181">
        <f>Ведомственная!K114</f>
        <v>947.8</v>
      </c>
      <c r="H213" s="149">
        <f t="shared" si="20"/>
        <v>100</v>
      </c>
      <c r="I213" s="289"/>
      <c r="J213" s="289"/>
      <c r="K213" s="289"/>
      <c r="L213" s="289"/>
      <c r="M213" s="289"/>
      <c r="N213" s="289"/>
      <c r="O213" s="289"/>
    </row>
    <row r="214" spans="1:15" s="341" customFormat="1" ht="57.75" customHeight="1">
      <c r="A214" s="274"/>
      <c r="B214" s="126" t="s">
        <v>165</v>
      </c>
      <c r="C214" s="121" t="s">
        <v>171</v>
      </c>
      <c r="D214" s="121" t="s">
        <v>8</v>
      </c>
      <c r="E214" s="181">
        <f>Ведомственная!I115</f>
        <v>20</v>
      </c>
      <c r="F214" s="181">
        <f>Ведомственная!J115</f>
        <v>238.5</v>
      </c>
      <c r="G214" s="181">
        <f>Ведомственная!K115</f>
        <v>238.5</v>
      </c>
      <c r="H214" s="149">
        <f t="shared" si="20"/>
        <v>100</v>
      </c>
      <c r="I214" s="289"/>
      <c r="J214" s="289"/>
      <c r="K214" s="289"/>
      <c r="L214" s="289"/>
      <c r="M214" s="289"/>
      <c r="N214" s="289"/>
      <c r="O214" s="289"/>
    </row>
    <row r="215" spans="1:15" s="341" customFormat="1" ht="69" customHeight="1">
      <c r="A215" s="274"/>
      <c r="B215" s="126" t="s">
        <v>152</v>
      </c>
      <c r="C215" s="121" t="s">
        <v>153</v>
      </c>
      <c r="D215" s="121"/>
      <c r="E215" s="181">
        <f>E216</f>
        <v>7.6</v>
      </c>
      <c r="F215" s="181">
        <f>F216</f>
        <v>7.6</v>
      </c>
      <c r="G215" s="181">
        <f>G216</f>
        <v>7.6</v>
      </c>
      <c r="H215" s="149">
        <f t="shared" si="20"/>
        <v>100</v>
      </c>
      <c r="I215" s="289"/>
      <c r="J215" s="289"/>
      <c r="K215" s="289"/>
      <c r="L215" s="289"/>
      <c r="M215" s="289"/>
      <c r="N215" s="289"/>
      <c r="O215" s="289"/>
    </row>
    <row r="216" spans="1:15" s="341" customFormat="1" ht="47.25">
      <c r="A216" s="274"/>
      <c r="B216" s="126" t="s">
        <v>165</v>
      </c>
      <c r="C216" s="121" t="s">
        <v>153</v>
      </c>
      <c r="D216" s="121" t="s">
        <v>8</v>
      </c>
      <c r="E216" s="181">
        <f>Ведомственная!I47</f>
        <v>7.6</v>
      </c>
      <c r="F216" s="181">
        <f>Ведомственная!J47</f>
        <v>7.6</v>
      </c>
      <c r="G216" s="181">
        <f>Ведомственная!K47</f>
        <v>7.6</v>
      </c>
      <c r="H216" s="149">
        <f t="shared" si="20"/>
        <v>100</v>
      </c>
      <c r="I216" s="289"/>
      <c r="J216" s="289"/>
      <c r="K216" s="289"/>
      <c r="L216" s="289"/>
      <c r="M216" s="289"/>
      <c r="N216" s="289"/>
      <c r="O216" s="289"/>
    </row>
    <row r="217" spans="1:15" s="341" customFormat="1" ht="21" customHeight="1">
      <c r="A217" s="274"/>
      <c r="B217" s="291" t="s">
        <v>596</v>
      </c>
      <c r="C217" s="124" t="s">
        <v>594</v>
      </c>
      <c r="D217" s="121"/>
      <c r="E217" s="181">
        <f aca="true" t="shared" si="22" ref="E217:G218">E218</f>
        <v>0</v>
      </c>
      <c r="F217" s="181">
        <f t="shared" si="22"/>
        <v>700</v>
      </c>
      <c r="G217" s="181">
        <f t="shared" si="22"/>
        <v>700</v>
      </c>
      <c r="H217" s="149">
        <f t="shared" si="20"/>
        <v>100</v>
      </c>
      <c r="I217" s="289"/>
      <c r="J217" s="289"/>
      <c r="K217" s="289"/>
      <c r="L217" s="289"/>
      <c r="M217" s="289"/>
      <c r="N217" s="289"/>
      <c r="O217" s="289"/>
    </row>
    <row r="218" spans="1:15" s="341" customFormat="1" ht="36" customHeight="1">
      <c r="A218" s="274"/>
      <c r="B218" s="291" t="s">
        <v>597</v>
      </c>
      <c r="C218" s="124" t="s">
        <v>593</v>
      </c>
      <c r="D218" s="121"/>
      <c r="E218" s="181">
        <f t="shared" si="22"/>
        <v>0</v>
      </c>
      <c r="F218" s="181">
        <f t="shared" si="22"/>
        <v>700</v>
      </c>
      <c r="G218" s="181">
        <f t="shared" si="22"/>
        <v>700</v>
      </c>
      <c r="H218" s="149">
        <f t="shared" si="20"/>
        <v>100</v>
      </c>
      <c r="I218" s="289"/>
      <c r="J218" s="289"/>
      <c r="K218" s="289"/>
      <c r="L218" s="289"/>
      <c r="M218" s="289"/>
      <c r="N218" s="289"/>
      <c r="O218" s="289"/>
    </row>
    <row r="219" spans="1:15" s="341" customFormat="1" ht="21" customHeight="1">
      <c r="A219" s="274"/>
      <c r="B219" s="291" t="s">
        <v>9</v>
      </c>
      <c r="C219" s="124" t="s">
        <v>593</v>
      </c>
      <c r="D219" s="121" t="s">
        <v>10</v>
      </c>
      <c r="E219" s="181">
        <f>Ведомственная!I59</f>
        <v>0</v>
      </c>
      <c r="F219" s="181">
        <f>Ведомственная!J59</f>
        <v>700</v>
      </c>
      <c r="G219" s="181">
        <f>Ведомственная!K59</f>
        <v>700</v>
      </c>
      <c r="H219" s="149">
        <f t="shared" si="20"/>
        <v>100</v>
      </c>
      <c r="I219" s="289"/>
      <c r="J219" s="289"/>
      <c r="K219" s="289"/>
      <c r="L219" s="289"/>
      <c r="M219" s="289"/>
      <c r="N219" s="289"/>
      <c r="O219" s="289"/>
    </row>
    <row r="220" spans="1:15" s="341" customFormat="1" ht="62.25" customHeight="1">
      <c r="A220" s="288"/>
      <c r="B220" s="126" t="s">
        <v>168</v>
      </c>
      <c r="C220" s="121" t="s">
        <v>169</v>
      </c>
      <c r="D220" s="121"/>
      <c r="E220" s="181">
        <f>E222</f>
        <v>600</v>
      </c>
      <c r="F220" s="181">
        <f>F222</f>
        <v>600</v>
      </c>
      <c r="G220" s="181">
        <f>G222</f>
        <v>600</v>
      </c>
      <c r="H220" s="149">
        <f t="shared" si="20"/>
        <v>100</v>
      </c>
      <c r="I220" s="289"/>
      <c r="J220" s="289"/>
      <c r="K220" s="289"/>
      <c r="L220" s="289"/>
      <c r="M220" s="289"/>
      <c r="N220" s="289"/>
      <c r="O220" s="289"/>
    </row>
    <row r="221" spans="1:15" s="341" customFormat="1" ht="48" customHeight="1">
      <c r="A221" s="288"/>
      <c r="B221" s="127" t="s">
        <v>132</v>
      </c>
      <c r="C221" s="121" t="s">
        <v>170</v>
      </c>
      <c r="D221" s="121"/>
      <c r="E221" s="181">
        <f>E222</f>
        <v>600</v>
      </c>
      <c r="F221" s="181">
        <f>F222</f>
        <v>600</v>
      </c>
      <c r="G221" s="181">
        <f>G222</f>
        <v>600</v>
      </c>
      <c r="H221" s="149">
        <f t="shared" si="20"/>
        <v>100</v>
      </c>
      <c r="I221" s="289"/>
      <c r="J221" s="289"/>
      <c r="K221" s="289"/>
      <c r="L221" s="289"/>
      <c r="M221" s="289"/>
      <c r="N221" s="289"/>
      <c r="O221" s="289"/>
    </row>
    <row r="222" spans="1:15" s="341" customFormat="1" ht="95.25" customHeight="1">
      <c r="A222" s="288"/>
      <c r="B222" s="127" t="s">
        <v>5</v>
      </c>
      <c r="C222" s="121" t="s">
        <v>170</v>
      </c>
      <c r="D222" s="121" t="s">
        <v>6</v>
      </c>
      <c r="E222" s="181">
        <f>Ведомственная!I102</f>
        <v>600</v>
      </c>
      <c r="F222" s="181">
        <f>Ведомственная!J102</f>
        <v>600</v>
      </c>
      <c r="G222" s="181">
        <f>Ведомственная!K102</f>
        <v>600</v>
      </c>
      <c r="H222" s="149">
        <f t="shared" si="20"/>
        <v>100</v>
      </c>
      <c r="I222" s="289"/>
      <c r="J222" s="289"/>
      <c r="K222" s="289"/>
      <c r="L222" s="289"/>
      <c r="M222" s="289"/>
      <c r="N222" s="289"/>
      <c r="O222" s="289"/>
    </row>
    <row r="223" spans="1:15" s="341" customFormat="1" ht="63">
      <c r="A223" s="274"/>
      <c r="B223" s="126" t="s">
        <v>414</v>
      </c>
      <c r="C223" s="121" t="s">
        <v>293</v>
      </c>
      <c r="D223" s="121"/>
      <c r="E223" s="181">
        <f aca="true" t="shared" si="23" ref="E223:G224">E224</f>
        <v>232.4</v>
      </c>
      <c r="F223" s="181">
        <f t="shared" si="23"/>
        <v>417.3</v>
      </c>
      <c r="G223" s="181">
        <f t="shared" si="23"/>
        <v>417.3</v>
      </c>
      <c r="H223" s="149">
        <f t="shared" si="20"/>
        <v>100</v>
      </c>
      <c r="I223" s="289"/>
      <c r="J223" s="289"/>
      <c r="K223" s="289"/>
      <c r="L223" s="289"/>
      <c r="M223" s="289"/>
      <c r="N223" s="289"/>
      <c r="O223" s="289"/>
    </row>
    <row r="224" spans="1:15" s="341" customFormat="1" ht="66.75" customHeight="1">
      <c r="A224" s="274"/>
      <c r="B224" s="126" t="s">
        <v>577</v>
      </c>
      <c r="C224" s="121" t="s">
        <v>576</v>
      </c>
      <c r="D224" s="121"/>
      <c r="E224" s="181">
        <f t="shared" si="23"/>
        <v>232.4</v>
      </c>
      <c r="F224" s="181">
        <f t="shared" si="23"/>
        <v>417.3</v>
      </c>
      <c r="G224" s="181">
        <f t="shared" si="23"/>
        <v>417.3</v>
      </c>
      <c r="H224" s="149">
        <f t="shared" si="20"/>
        <v>100</v>
      </c>
      <c r="I224" s="289"/>
      <c r="J224" s="289"/>
      <c r="K224" s="289"/>
      <c r="L224" s="289"/>
      <c r="M224" s="289"/>
      <c r="N224" s="289"/>
      <c r="O224" s="289"/>
    </row>
    <row r="225" spans="1:15" s="341" customFormat="1" ht="15.75">
      <c r="A225" s="274"/>
      <c r="B225" s="126" t="s">
        <v>11</v>
      </c>
      <c r="C225" s="121" t="s">
        <v>576</v>
      </c>
      <c r="D225" s="121" t="s">
        <v>12</v>
      </c>
      <c r="E225" s="181">
        <f>Ведомственная!I53</f>
        <v>232.4</v>
      </c>
      <c r="F225" s="181">
        <f>Ведомственная!J53</f>
        <v>417.3</v>
      </c>
      <c r="G225" s="181">
        <f>Ведомственная!K53</f>
        <v>417.3</v>
      </c>
      <c r="H225" s="149">
        <f t="shared" si="20"/>
        <v>100</v>
      </c>
      <c r="I225" s="289"/>
      <c r="J225" s="289"/>
      <c r="K225" s="289"/>
      <c r="L225" s="289"/>
      <c r="M225" s="289"/>
      <c r="N225" s="289"/>
      <c r="O225" s="289"/>
    </row>
    <row r="226" spans="1:15" s="341" customFormat="1" ht="63">
      <c r="A226" s="283">
        <v>12</v>
      </c>
      <c r="B226" s="130" t="s">
        <v>463</v>
      </c>
      <c r="C226" s="122" t="s">
        <v>453</v>
      </c>
      <c r="D226" s="121"/>
      <c r="E226" s="180">
        <f aca="true" t="shared" si="24" ref="E226:G229">E227</f>
        <v>0</v>
      </c>
      <c r="F226" s="180">
        <f t="shared" si="24"/>
        <v>142</v>
      </c>
      <c r="G226" s="180">
        <f t="shared" si="24"/>
        <v>142</v>
      </c>
      <c r="H226" s="236">
        <f>G226/F226*100</f>
        <v>100</v>
      </c>
      <c r="I226" s="289"/>
      <c r="J226" s="289"/>
      <c r="K226" s="289"/>
      <c r="L226" s="289"/>
      <c r="M226" s="289"/>
      <c r="N226" s="289"/>
      <c r="O226" s="289"/>
    </row>
    <row r="227" spans="1:15" s="341" customFormat="1" ht="34.5" customHeight="1">
      <c r="A227" s="274"/>
      <c r="B227" s="126" t="s">
        <v>298</v>
      </c>
      <c r="C227" s="121" t="s">
        <v>464</v>
      </c>
      <c r="D227" s="121"/>
      <c r="E227" s="181">
        <f>E228</f>
        <v>0</v>
      </c>
      <c r="F227" s="181">
        <f t="shared" si="24"/>
        <v>142</v>
      </c>
      <c r="G227" s="181">
        <f t="shared" si="24"/>
        <v>142</v>
      </c>
      <c r="H227" s="149">
        <f>G227/F227*100</f>
        <v>100</v>
      </c>
      <c r="I227" s="289"/>
      <c r="J227" s="289"/>
      <c r="K227" s="289"/>
      <c r="L227" s="289"/>
      <c r="M227" s="289"/>
      <c r="N227" s="289"/>
      <c r="O227" s="289"/>
    </row>
    <row r="228" spans="1:15" s="341" customFormat="1" ht="72" customHeight="1">
      <c r="A228" s="274"/>
      <c r="B228" s="126" t="s">
        <v>465</v>
      </c>
      <c r="C228" s="121" t="s">
        <v>455</v>
      </c>
      <c r="D228" s="121"/>
      <c r="E228" s="181">
        <f t="shared" si="24"/>
        <v>0</v>
      </c>
      <c r="F228" s="181">
        <f t="shared" si="24"/>
        <v>142</v>
      </c>
      <c r="G228" s="181">
        <f t="shared" si="24"/>
        <v>142</v>
      </c>
      <c r="H228" s="149">
        <f>G228/F228*100</f>
        <v>100</v>
      </c>
      <c r="I228" s="289"/>
      <c r="J228" s="289"/>
      <c r="K228" s="289"/>
      <c r="L228" s="289"/>
      <c r="M228" s="289"/>
      <c r="N228" s="289"/>
      <c r="O228" s="289"/>
    </row>
    <row r="229" spans="1:15" s="341" customFormat="1" ht="36.75" customHeight="1">
      <c r="A229" s="274"/>
      <c r="B229" s="126" t="s">
        <v>466</v>
      </c>
      <c r="C229" s="121" t="s">
        <v>454</v>
      </c>
      <c r="D229" s="121"/>
      <c r="E229" s="181">
        <f t="shared" si="24"/>
        <v>0</v>
      </c>
      <c r="F229" s="181">
        <f t="shared" si="24"/>
        <v>142</v>
      </c>
      <c r="G229" s="181">
        <f t="shared" si="24"/>
        <v>142</v>
      </c>
      <c r="H229" s="149">
        <f>G229/F229*100</f>
        <v>100</v>
      </c>
      <c r="I229" s="289"/>
      <c r="J229" s="289"/>
      <c r="K229" s="289"/>
      <c r="L229" s="289"/>
      <c r="M229" s="289"/>
      <c r="N229" s="289"/>
      <c r="O229" s="289"/>
    </row>
    <row r="230" spans="1:15" s="341" customFormat="1" ht="47.25">
      <c r="A230" s="274"/>
      <c r="B230" s="126" t="s">
        <v>165</v>
      </c>
      <c r="C230" s="121" t="s">
        <v>454</v>
      </c>
      <c r="D230" s="121" t="s">
        <v>8</v>
      </c>
      <c r="E230" s="181">
        <f>Ведомственная!I107</f>
        <v>0</v>
      </c>
      <c r="F230" s="181">
        <f>Ведомственная!J107</f>
        <v>142</v>
      </c>
      <c r="G230" s="181">
        <f>Ведомственная!K107</f>
        <v>142</v>
      </c>
      <c r="H230" s="149">
        <f>G230/F230*100</f>
        <v>100</v>
      </c>
      <c r="I230" s="289"/>
      <c r="J230" s="289"/>
      <c r="K230" s="289"/>
      <c r="L230" s="289"/>
      <c r="M230" s="289"/>
      <c r="N230" s="289"/>
      <c r="O230" s="289"/>
    </row>
    <row r="231" spans="1:15" s="341" customFormat="1" ht="63">
      <c r="A231" s="283">
        <v>13</v>
      </c>
      <c r="B231" s="130" t="s">
        <v>317</v>
      </c>
      <c r="C231" s="120" t="s">
        <v>306</v>
      </c>
      <c r="D231" s="120"/>
      <c r="E231" s="180">
        <f aca="true" t="shared" si="25" ref="E231:G234">E232</f>
        <v>0</v>
      </c>
      <c r="F231" s="180">
        <f t="shared" si="25"/>
        <v>17</v>
      </c>
      <c r="G231" s="180">
        <f t="shared" si="25"/>
        <v>17</v>
      </c>
      <c r="H231" s="236">
        <f t="shared" si="20"/>
        <v>100</v>
      </c>
      <c r="I231" s="289"/>
      <c r="J231" s="289"/>
      <c r="K231" s="289"/>
      <c r="L231" s="289"/>
      <c r="M231" s="289"/>
      <c r="N231" s="289"/>
      <c r="O231" s="289"/>
    </row>
    <row r="232" spans="1:15" s="341" customFormat="1" ht="31.5">
      <c r="A232" s="274"/>
      <c r="B232" s="126" t="s">
        <v>298</v>
      </c>
      <c r="C232" s="121" t="s">
        <v>307</v>
      </c>
      <c r="D232" s="121"/>
      <c r="E232" s="181">
        <f>E233+E236</f>
        <v>0</v>
      </c>
      <c r="F232" s="181">
        <f>F233+F236</f>
        <v>17</v>
      </c>
      <c r="G232" s="181">
        <f>G233+G236</f>
        <v>17</v>
      </c>
      <c r="H232" s="149">
        <f t="shared" si="20"/>
        <v>100</v>
      </c>
      <c r="I232" s="289"/>
      <c r="J232" s="289"/>
      <c r="K232" s="289"/>
      <c r="L232" s="289"/>
      <c r="M232" s="289"/>
      <c r="N232" s="289"/>
      <c r="O232" s="289"/>
    </row>
    <row r="233" spans="1:15" s="341" customFormat="1" ht="31.5">
      <c r="A233" s="274"/>
      <c r="B233" s="126" t="s">
        <v>310</v>
      </c>
      <c r="C233" s="121" t="s">
        <v>308</v>
      </c>
      <c r="D233" s="121"/>
      <c r="E233" s="181">
        <f t="shared" si="25"/>
        <v>0</v>
      </c>
      <c r="F233" s="181">
        <f t="shared" si="25"/>
        <v>17</v>
      </c>
      <c r="G233" s="181">
        <f t="shared" si="25"/>
        <v>17</v>
      </c>
      <c r="H233" s="149">
        <f t="shared" si="20"/>
        <v>100</v>
      </c>
      <c r="I233" s="289"/>
      <c r="J233" s="289"/>
      <c r="K233" s="289"/>
      <c r="L233" s="289"/>
      <c r="M233" s="289"/>
      <c r="N233" s="289"/>
      <c r="O233" s="289"/>
    </row>
    <row r="234" spans="1:15" s="341" customFormat="1" ht="49.5" customHeight="1">
      <c r="A234" s="274"/>
      <c r="B234" s="126" t="s">
        <v>339</v>
      </c>
      <c r="C234" s="121" t="s">
        <v>341</v>
      </c>
      <c r="D234" s="121"/>
      <c r="E234" s="181">
        <f t="shared" si="25"/>
        <v>0</v>
      </c>
      <c r="F234" s="181">
        <f t="shared" si="25"/>
        <v>17</v>
      </c>
      <c r="G234" s="181">
        <f t="shared" si="25"/>
        <v>17</v>
      </c>
      <c r="H234" s="149">
        <f>G234/F234*100</f>
        <v>100</v>
      </c>
      <c r="I234" s="289"/>
      <c r="J234" s="289"/>
      <c r="K234" s="289"/>
      <c r="L234" s="289"/>
      <c r="M234" s="289"/>
      <c r="N234" s="289"/>
      <c r="O234" s="289"/>
    </row>
    <row r="235" spans="1:15" s="341" customFormat="1" ht="47.25">
      <c r="A235" s="274"/>
      <c r="B235" s="126" t="s">
        <v>165</v>
      </c>
      <c r="C235" s="121" t="s">
        <v>341</v>
      </c>
      <c r="D235" s="121" t="s">
        <v>8</v>
      </c>
      <c r="E235" s="181">
        <f>Ведомственная!I229</f>
        <v>0</v>
      </c>
      <c r="F235" s="181">
        <f>Ведомственная!J229</f>
        <v>17</v>
      </c>
      <c r="G235" s="181">
        <f>Ведомственная!K229</f>
        <v>17</v>
      </c>
      <c r="H235" s="149">
        <f t="shared" si="20"/>
        <v>100</v>
      </c>
      <c r="I235" s="289"/>
      <c r="J235" s="289"/>
      <c r="K235" s="289"/>
      <c r="L235" s="289"/>
      <c r="M235" s="289"/>
      <c r="N235" s="289"/>
      <c r="O235" s="289"/>
    </row>
    <row r="236" spans="1:15" s="341" customFormat="1" ht="39" customHeight="1" hidden="1">
      <c r="A236" s="274"/>
      <c r="B236" s="126" t="s">
        <v>538</v>
      </c>
      <c r="C236" s="121" t="s">
        <v>528</v>
      </c>
      <c r="D236" s="121"/>
      <c r="E236" s="181">
        <f aca="true" t="shared" si="26" ref="E236:G237">E237</f>
        <v>0</v>
      </c>
      <c r="F236" s="181">
        <f t="shared" si="26"/>
        <v>0</v>
      </c>
      <c r="G236" s="181">
        <f t="shared" si="26"/>
        <v>0</v>
      </c>
      <c r="H236" s="149" t="e">
        <f t="shared" si="20"/>
        <v>#DIV/0!</v>
      </c>
      <c r="I236" s="289"/>
      <c r="J236" s="289"/>
      <c r="K236" s="289"/>
      <c r="L236" s="289"/>
      <c r="M236" s="289"/>
      <c r="N236" s="289"/>
      <c r="O236" s="289"/>
    </row>
    <row r="237" spans="1:15" s="341" customFormat="1" ht="34.5" customHeight="1" hidden="1">
      <c r="A237" s="274"/>
      <c r="B237" s="126" t="s">
        <v>537</v>
      </c>
      <c r="C237" s="121" t="s">
        <v>527</v>
      </c>
      <c r="D237" s="121"/>
      <c r="E237" s="181">
        <f t="shared" si="26"/>
        <v>0</v>
      </c>
      <c r="F237" s="181">
        <f t="shared" si="26"/>
        <v>0</v>
      </c>
      <c r="G237" s="181">
        <f t="shared" si="26"/>
        <v>0</v>
      </c>
      <c r="H237" s="149" t="e">
        <f>G237/F237*100</f>
        <v>#DIV/0!</v>
      </c>
      <c r="I237" s="289"/>
      <c r="J237" s="289"/>
      <c r="K237" s="289"/>
      <c r="L237" s="289"/>
      <c r="M237" s="289"/>
      <c r="N237" s="289"/>
      <c r="O237" s="289"/>
    </row>
    <row r="238" spans="1:15" s="341" customFormat="1" ht="52.5" customHeight="1" hidden="1">
      <c r="A238" s="274"/>
      <c r="B238" s="126" t="s">
        <v>165</v>
      </c>
      <c r="C238" s="121" t="s">
        <v>527</v>
      </c>
      <c r="D238" s="121" t="s">
        <v>8</v>
      </c>
      <c r="E238" s="181">
        <f>Ведомственная!I232</f>
        <v>0</v>
      </c>
      <c r="F238" s="181">
        <f>Ведомственная!J232</f>
        <v>0</v>
      </c>
      <c r="G238" s="181">
        <f>Ведомственная!K232</f>
        <v>0</v>
      </c>
      <c r="H238" s="149" t="e">
        <f>G238/F238*100</f>
        <v>#DIV/0!</v>
      </c>
      <c r="I238" s="289"/>
      <c r="J238" s="289"/>
      <c r="K238" s="289"/>
      <c r="L238" s="289"/>
      <c r="M238" s="289"/>
      <c r="N238" s="289"/>
      <c r="O238" s="289"/>
    </row>
    <row r="239" spans="1:15" s="341" customFormat="1" ht="78.75">
      <c r="A239" s="285">
        <v>14</v>
      </c>
      <c r="B239" s="119" t="s">
        <v>478</v>
      </c>
      <c r="C239" s="129" t="s">
        <v>479</v>
      </c>
      <c r="D239" s="120"/>
      <c r="E239" s="180">
        <f>Ведомственная!I175</f>
        <v>173205.4</v>
      </c>
      <c r="F239" s="180">
        <f>Ведомственная!J175</f>
        <v>315097.9</v>
      </c>
      <c r="G239" s="180">
        <f>Ведомственная!K175</f>
        <v>308287.4</v>
      </c>
      <c r="H239" s="236">
        <f t="shared" si="20"/>
        <v>97.8386082547678</v>
      </c>
      <c r="I239" s="289"/>
      <c r="J239" s="289"/>
      <c r="K239" s="289"/>
      <c r="L239" s="289"/>
      <c r="M239" s="289"/>
      <c r="N239" s="289"/>
      <c r="O239" s="289"/>
    </row>
    <row r="240" spans="1:15" s="341" customFormat="1" ht="31.5">
      <c r="A240" s="274"/>
      <c r="B240" s="203" t="s">
        <v>298</v>
      </c>
      <c r="C240" s="124" t="s">
        <v>480</v>
      </c>
      <c r="D240" s="121"/>
      <c r="E240" s="181">
        <f>Ведомственная!I175</f>
        <v>173205.4</v>
      </c>
      <c r="F240" s="181">
        <f>Ведомственная!J175</f>
        <v>315097.9</v>
      </c>
      <c r="G240" s="181">
        <f>Ведомственная!K175</f>
        <v>308287.4</v>
      </c>
      <c r="H240" s="149">
        <f>G240/F240*100</f>
        <v>97.8386082547678</v>
      </c>
      <c r="I240" s="289"/>
      <c r="J240" s="289"/>
      <c r="K240" s="289"/>
      <c r="L240" s="289"/>
      <c r="M240" s="289"/>
      <c r="N240" s="289"/>
      <c r="O240" s="289"/>
    </row>
    <row r="241" spans="1:15" s="341" customFormat="1" ht="47.25">
      <c r="A241" s="274"/>
      <c r="B241" s="203" t="s">
        <v>481</v>
      </c>
      <c r="C241" s="124" t="s">
        <v>482</v>
      </c>
      <c r="D241" s="121"/>
      <c r="E241" s="181">
        <f>Ведомственная!I175</f>
        <v>173205.4</v>
      </c>
      <c r="F241" s="181">
        <f>Ведомственная!J175</f>
        <v>315097.9</v>
      </c>
      <c r="G241" s="181">
        <f>Ведомственная!K175</f>
        <v>308287.4</v>
      </c>
      <c r="H241" s="149">
        <f>G241/F241*100</f>
        <v>97.8386082547678</v>
      </c>
      <c r="I241" s="289"/>
      <c r="J241" s="289"/>
      <c r="K241" s="289"/>
      <c r="L241" s="289"/>
      <c r="M241" s="289"/>
      <c r="N241" s="289"/>
      <c r="O241" s="289"/>
    </row>
    <row r="242" spans="1:15" s="341" customFormat="1" ht="120.75" customHeight="1">
      <c r="A242" s="274"/>
      <c r="B242" s="174" t="s">
        <v>493</v>
      </c>
      <c r="C242" s="124" t="s">
        <v>483</v>
      </c>
      <c r="D242" s="121"/>
      <c r="E242" s="181">
        <f>Ведомственная!I178</f>
        <v>61382.8</v>
      </c>
      <c r="F242" s="181">
        <f>Ведомственная!J178</f>
        <v>110663.5</v>
      </c>
      <c r="G242" s="181">
        <f>Ведомственная!K178</f>
        <v>108013.8</v>
      </c>
      <c r="H242" s="149">
        <f>G242/F242*100</f>
        <v>97.60562425732063</v>
      </c>
      <c r="I242" s="289"/>
      <c r="J242" s="289"/>
      <c r="K242" s="289"/>
      <c r="L242" s="289"/>
      <c r="M242" s="289"/>
      <c r="N242" s="289"/>
      <c r="O242" s="289"/>
    </row>
    <row r="243" spans="1:15" s="341" customFormat="1" ht="47.25">
      <c r="A243" s="274"/>
      <c r="B243" s="203" t="s">
        <v>311</v>
      </c>
      <c r="C243" s="124" t="s">
        <v>483</v>
      </c>
      <c r="D243" s="121" t="s">
        <v>15</v>
      </c>
      <c r="E243" s="181">
        <f>Ведомственная!I179</f>
        <v>59382.8</v>
      </c>
      <c r="F243" s="181">
        <f>Ведомственная!J179</f>
        <v>108663.5</v>
      </c>
      <c r="G243" s="181">
        <f>Ведомственная!K179</f>
        <v>108013.8</v>
      </c>
      <c r="H243" s="149">
        <f>G243/F243*100</f>
        <v>99.4020991409259</v>
      </c>
      <c r="I243" s="289"/>
      <c r="J243" s="289"/>
      <c r="K243" s="289"/>
      <c r="L243" s="289"/>
      <c r="M243" s="289"/>
      <c r="N243" s="289"/>
      <c r="O243" s="289"/>
    </row>
    <row r="244" spans="1:15" s="341" customFormat="1" ht="21.75" customHeight="1">
      <c r="A244" s="274"/>
      <c r="B244" s="203" t="s">
        <v>9</v>
      </c>
      <c r="C244" s="124" t="s">
        <v>483</v>
      </c>
      <c r="D244" s="121" t="s">
        <v>10</v>
      </c>
      <c r="E244" s="181">
        <f>Ведомственная!I180</f>
        <v>2000</v>
      </c>
      <c r="F244" s="181">
        <f>Ведомственная!J180</f>
        <v>2000</v>
      </c>
      <c r="G244" s="181">
        <f>Ведомственная!K180</f>
        <v>0</v>
      </c>
      <c r="H244" s="149">
        <f>G244/F244*100</f>
        <v>0</v>
      </c>
      <c r="I244" s="289"/>
      <c r="J244" s="289"/>
      <c r="K244" s="289"/>
      <c r="L244" s="289"/>
      <c r="M244" s="289"/>
      <c r="N244" s="289"/>
      <c r="O244" s="289"/>
    </row>
    <row r="245" spans="1:15" s="341" customFormat="1" ht="15.75" hidden="1">
      <c r="A245" s="274"/>
      <c r="B245" s="126"/>
      <c r="C245" s="121"/>
      <c r="D245" s="121"/>
      <c r="E245" s="181"/>
      <c r="F245" s="181"/>
      <c r="G245" s="181"/>
      <c r="H245" s="149"/>
      <c r="I245" s="289"/>
      <c r="J245" s="289"/>
      <c r="K245" s="289"/>
      <c r="L245" s="289"/>
      <c r="M245" s="289"/>
      <c r="N245" s="289"/>
      <c r="O245" s="289"/>
    </row>
    <row r="246" spans="1:15" s="341" customFormat="1" ht="110.25">
      <c r="A246" s="274"/>
      <c r="B246" s="203" t="s">
        <v>493</v>
      </c>
      <c r="C246" s="124" t="s">
        <v>484</v>
      </c>
      <c r="D246" s="121"/>
      <c r="E246" s="181">
        <f>Ведомственная!I181</f>
        <v>110960.8</v>
      </c>
      <c r="F246" s="181">
        <f>Ведомственная!J181</f>
        <v>202858.9</v>
      </c>
      <c r="G246" s="181">
        <f>Ведомственная!K181</f>
        <v>198730.2</v>
      </c>
      <c r="H246" s="149">
        <f aca="true" t="shared" si="27" ref="H246:H251">G246/F246*100</f>
        <v>97.96474298145165</v>
      </c>
      <c r="I246" s="289"/>
      <c r="J246" s="289"/>
      <c r="K246" s="289"/>
      <c r="L246" s="289"/>
      <c r="M246" s="289"/>
      <c r="N246" s="289"/>
      <c r="O246" s="289"/>
    </row>
    <row r="247" spans="1:15" s="341" customFormat="1" ht="47.25">
      <c r="A247" s="274"/>
      <c r="B247" s="203" t="s">
        <v>311</v>
      </c>
      <c r="C247" s="124" t="s">
        <v>484</v>
      </c>
      <c r="D247" s="121" t="s">
        <v>15</v>
      </c>
      <c r="E247" s="181">
        <f>Ведомственная!I182</f>
        <v>107960.8</v>
      </c>
      <c r="F247" s="181">
        <f>Ведомственная!J182</f>
        <v>199858.9</v>
      </c>
      <c r="G247" s="181">
        <f>Ведомственная!K182</f>
        <v>198730.2</v>
      </c>
      <c r="H247" s="149">
        <f t="shared" si="27"/>
        <v>99.43525156998263</v>
      </c>
      <c r="I247" s="289"/>
      <c r="J247" s="289"/>
      <c r="K247" s="289"/>
      <c r="L247" s="289"/>
      <c r="M247" s="289"/>
      <c r="N247" s="289"/>
      <c r="O247" s="289"/>
    </row>
    <row r="248" spans="1:15" s="341" customFormat="1" ht="19.5" customHeight="1">
      <c r="A248" s="274"/>
      <c r="B248" s="203" t="s">
        <v>9</v>
      </c>
      <c r="C248" s="124" t="s">
        <v>484</v>
      </c>
      <c r="D248" s="121" t="s">
        <v>10</v>
      </c>
      <c r="E248" s="181">
        <f>Ведомственная!I183</f>
        <v>3000</v>
      </c>
      <c r="F248" s="181">
        <f>Ведомственная!J183</f>
        <v>3000</v>
      </c>
      <c r="G248" s="181">
        <f>Ведомственная!K183</f>
        <v>0</v>
      </c>
      <c r="H248" s="149">
        <f t="shared" si="27"/>
        <v>0</v>
      </c>
      <c r="I248" s="289"/>
      <c r="J248" s="289"/>
      <c r="K248" s="289"/>
      <c r="L248" s="289"/>
      <c r="M248" s="289"/>
      <c r="N248" s="289"/>
      <c r="O248" s="289"/>
    </row>
    <row r="249" spans="1:15" s="341" customFormat="1" ht="110.25">
      <c r="A249" s="274"/>
      <c r="B249" s="203" t="s">
        <v>493</v>
      </c>
      <c r="C249" s="124" t="s">
        <v>486</v>
      </c>
      <c r="D249" s="121"/>
      <c r="E249" s="181">
        <f>Ведомственная!I184</f>
        <v>861.8</v>
      </c>
      <c r="F249" s="181">
        <f>Ведомственная!J184</f>
        <v>1575.5</v>
      </c>
      <c r="G249" s="181">
        <f>Ведомственная!K184</f>
        <v>1543.4</v>
      </c>
      <c r="H249" s="149">
        <f t="shared" si="27"/>
        <v>97.96255157092986</v>
      </c>
      <c r="I249" s="289"/>
      <c r="J249" s="289"/>
      <c r="K249" s="289"/>
      <c r="L249" s="289"/>
      <c r="M249" s="289"/>
      <c r="N249" s="289"/>
      <c r="O249" s="289"/>
    </row>
    <row r="250" spans="1:15" s="341" customFormat="1" ht="53.25" customHeight="1">
      <c r="A250" s="274"/>
      <c r="B250" s="203" t="s">
        <v>311</v>
      </c>
      <c r="C250" s="124" t="s">
        <v>486</v>
      </c>
      <c r="D250" s="121" t="s">
        <v>15</v>
      </c>
      <c r="E250" s="181">
        <f>Ведомственная!I185</f>
        <v>836.8</v>
      </c>
      <c r="F250" s="181">
        <f>Ведомственная!J185</f>
        <v>1550.5</v>
      </c>
      <c r="G250" s="181">
        <f>Ведомственная!K185</f>
        <v>1543.4</v>
      </c>
      <c r="H250" s="149">
        <f t="shared" si="27"/>
        <v>99.54208319896807</v>
      </c>
      <c r="I250" s="289"/>
      <c r="J250" s="289"/>
      <c r="K250" s="289"/>
      <c r="L250" s="289"/>
      <c r="M250" s="289"/>
      <c r="N250" s="289"/>
      <c r="O250" s="289"/>
    </row>
    <row r="251" spans="1:15" s="341" customFormat="1" ht="27.75" customHeight="1">
      <c r="A251" s="274"/>
      <c r="B251" s="203" t="s">
        <v>9</v>
      </c>
      <c r="C251" s="124" t="s">
        <v>486</v>
      </c>
      <c r="D251" s="121" t="s">
        <v>10</v>
      </c>
      <c r="E251" s="181">
        <f>Ведомственная!I186</f>
        <v>25</v>
      </c>
      <c r="F251" s="181">
        <f>Ведомственная!J186</f>
        <v>25</v>
      </c>
      <c r="G251" s="181">
        <f>Ведомственная!K186</f>
        <v>0</v>
      </c>
      <c r="H251" s="149">
        <f t="shared" si="27"/>
        <v>0</v>
      </c>
      <c r="I251" s="289"/>
      <c r="J251" s="289"/>
      <c r="K251" s="289"/>
      <c r="L251" s="289"/>
      <c r="M251" s="289"/>
      <c r="N251" s="289"/>
      <c r="O251" s="289"/>
    </row>
    <row r="252" spans="1:15" s="341" customFormat="1" ht="31.5">
      <c r="A252" s="283">
        <v>15</v>
      </c>
      <c r="B252" s="130" t="s">
        <v>131</v>
      </c>
      <c r="C252" s="120" t="s">
        <v>155</v>
      </c>
      <c r="D252" s="121"/>
      <c r="E252" s="180">
        <f>E253</f>
        <v>186.1</v>
      </c>
      <c r="F252" s="180">
        <f>F253</f>
        <v>186.1</v>
      </c>
      <c r="G252" s="180">
        <f>G253</f>
        <v>186.1</v>
      </c>
      <c r="H252" s="236">
        <f aca="true" t="shared" si="28" ref="H252:H258">G252/F252*100</f>
        <v>100</v>
      </c>
      <c r="I252" s="289"/>
      <c r="J252" s="289"/>
      <c r="K252" s="289"/>
      <c r="L252" s="289"/>
      <c r="M252" s="289"/>
      <c r="N252" s="289"/>
      <c r="O252" s="289"/>
    </row>
    <row r="253" spans="1:15" s="341" customFormat="1" ht="47.25">
      <c r="A253" s="283"/>
      <c r="B253" s="127" t="s">
        <v>399</v>
      </c>
      <c r="C253" s="124" t="s">
        <v>156</v>
      </c>
      <c r="D253" s="120"/>
      <c r="E253" s="181">
        <f>E254+E256</f>
        <v>186.1</v>
      </c>
      <c r="F253" s="181">
        <f>F254+F256</f>
        <v>186.1</v>
      </c>
      <c r="G253" s="181">
        <f>G254+G256</f>
        <v>186.1</v>
      </c>
      <c r="H253" s="149">
        <f t="shared" si="28"/>
        <v>100</v>
      </c>
      <c r="I253" s="289"/>
      <c r="J253" s="289"/>
      <c r="K253" s="289"/>
      <c r="L253" s="289"/>
      <c r="M253" s="289"/>
      <c r="N253" s="289"/>
      <c r="O253" s="289"/>
    </row>
    <row r="254" spans="1:15" s="341" customFormat="1" ht="31.5" hidden="1">
      <c r="A254" s="283"/>
      <c r="B254" s="127" t="s">
        <v>4</v>
      </c>
      <c r="C254" s="124" t="s">
        <v>364</v>
      </c>
      <c r="D254" s="121"/>
      <c r="E254" s="181">
        <f>E255</f>
        <v>0</v>
      </c>
      <c r="F254" s="181">
        <f>F255</f>
        <v>0</v>
      </c>
      <c r="G254" s="181">
        <f>G255</f>
        <v>0</v>
      </c>
      <c r="H254" s="149" t="e">
        <f t="shared" si="28"/>
        <v>#DIV/0!</v>
      </c>
      <c r="I254" s="289"/>
      <c r="J254" s="289"/>
      <c r="K254" s="289"/>
      <c r="L254" s="289"/>
      <c r="M254" s="289"/>
      <c r="N254" s="289"/>
      <c r="O254" s="289"/>
    </row>
    <row r="255" spans="1:15" s="341" customFormat="1" ht="47.25" hidden="1">
      <c r="A255" s="283"/>
      <c r="B255" s="127" t="s">
        <v>165</v>
      </c>
      <c r="C255" s="124" t="s">
        <v>364</v>
      </c>
      <c r="D255" s="121" t="s">
        <v>8</v>
      </c>
      <c r="E255" s="181">
        <f>Ведомственная!I21</f>
        <v>0</v>
      </c>
      <c r="F255" s="181">
        <f>Ведомственная!J21</f>
        <v>0</v>
      </c>
      <c r="G255" s="181">
        <f>Ведомственная!K21</f>
        <v>0</v>
      </c>
      <c r="H255" s="149" t="e">
        <f t="shared" si="28"/>
        <v>#DIV/0!</v>
      </c>
      <c r="I255" s="289"/>
      <c r="J255" s="289"/>
      <c r="K255" s="289"/>
      <c r="L255" s="289"/>
      <c r="M255" s="289"/>
      <c r="N255" s="289"/>
      <c r="O255" s="289"/>
    </row>
    <row r="256" spans="1:15" s="341" customFormat="1" ht="63">
      <c r="A256" s="283"/>
      <c r="B256" s="127" t="s">
        <v>159</v>
      </c>
      <c r="C256" s="124" t="s">
        <v>157</v>
      </c>
      <c r="D256" s="120"/>
      <c r="E256" s="181">
        <f aca="true" t="shared" si="29" ref="E256:G257">E257</f>
        <v>186.1</v>
      </c>
      <c r="F256" s="181">
        <f t="shared" si="29"/>
        <v>186.1</v>
      </c>
      <c r="G256" s="181">
        <f t="shared" si="29"/>
        <v>186.1</v>
      </c>
      <c r="H256" s="149">
        <f t="shared" si="28"/>
        <v>100</v>
      </c>
      <c r="I256" s="289"/>
      <c r="J256" s="289"/>
      <c r="K256" s="289"/>
      <c r="L256" s="289"/>
      <c r="M256" s="289"/>
      <c r="N256" s="289"/>
      <c r="O256" s="289"/>
    </row>
    <row r="257" spans="1:15" s="341" customFormat="1" ht="47.25">
      <c r="A257" s="274"/>
      <c r="B257" s="127" t="s">
        <v>286</v>
      </c>
      <c r="C257" s="124" t="s">
        <v>158</v>
      </c>
      <c r="D257" s="122"/>
      <c r="E257" s="181">
        <f t="shared" si="29"/>
        <v>186.1</v>
      </c>
      <c r="F257" s="181">
        <f t="shared" si="29"/>
        <v>186.1</v>
      </c>
      <c r="G257" s="181">
        <f t="shared" si="29"/>
        <v>186.1</v>
      </c>
      <c r="H257" s="149">
        <f t="shared" si="28"/>
        <v>100</v>
      </c>
      <c r="I257" s="289"/>
      <c r="J257" s="289"/>
      <c r="K257" s="289"/>
      <c r="L257" s="289"/>
      <c r="M257" s="289"/>
      <c r="N257" s="289"/>
      <c r="O257" s="289"/>
    </row>
    <row r="258" spans="1:15" s="341" customFormat="1" ht="15.75">
      <c r="A258" s="274"/>
      <c r="B258" s="203" t="s">
        <v>11</v>
      </c>
      <c r="C258" s="124" t="s">
        <v>158</v>
      </c>
      <c r="D258" s="121" t="s">
        <v>12</v>
      </c>
      <c r="E258" s="181">
        <f>Ведомственная!I29</f>
        <v>186.1</v>
      </c>
      <c r="F258" s="181">
        <f>Ведомственная!J29</f>
        <v>186.1</v>
      </c>
      <c r="G258" s="181">
        <f>Ведомственная!K29</f>
        <v>186.1</v>
      </c>
      <c r="H258" s="149">
        <f t="shared" si="28"/>
        <v>100</v>
      </c>
      <c r="I258" s="289"/>
      <c r="J258" s="289"/>
      <c r="K258" s="289"/>
      <c r="L258" s="289"/>
      <c r="M258" s="289"/>
      <c r="N258" s="289"/>
      <c r="O258" s="289"/>
    </row>
    <row r="259" spans="1:15" s="341" customFormat="1" ht="31.5">
      <c r="A259" s="290">
        <v>16</v>
      </c>
      <c r="B259" s="119" t="s">
        <v>519</v>
      </c>
      <c r="C259" s="129" t="s">
        <v>448</v>
      </c>
      <c r="D259" s="122"/>
      <c r="E259" s="180">
        <f>E262</f>
        <v>200</v>
      </c>
      <c r="F259" s="180">
        <f>F262</f>
        <v>0</v>
      </c>
      <c r="G259" s="180">
        <f>G262</f>
        <v>0</v>
      </c>
      <c r="H259" s="236">
        <v>0</v>
      </c>
      <c r="I259" s="289"/>
      <c r="J259" s="289"/>
      <c r="K259" s="289"/>
      <c r="L259" s="289"/>
      <c r="M259" s="289"/>
      <c r="N259" s="289"/>
      <c r="O259" s="289"/>
    </row>
    <row r="260" spans="1:15" s="341" customFormat="1" ht="15.75">
      <c r="A260" s="274"/>
      <c r="B260" s="203" t="s">
        <v>496</v>
      </c>
      <c r="C260" s="124" t="s">
        <v>449</v>
      </c>
      <c r="D260" s="121"/>
      <c r="E260" s="181">
        <f>E262</f>
        <v>200</v>
      </c>
      <c r="F260" s="181">
        <f>F262</f>
        <v>0</v>
      </c>
      <c r="G260" s="181">
        <f>G262</f>
        <v>0</v>
      </c>
      <c r="H260" s="149">
        <v>0</v>
      </c>
      <c r="I260" s="289"/>
      <c r="J260" s="289"/>
      <c r="K260" s="289"/>
      <c r="L260" s="289"/>
      <c r="M260" s="289"/>
      <c r="N260" s="289"/>
      <c r="O260" s="289"/>
    </row>
    <row r="261" spans="1:15" s="341" customFormat="1" ht="31.5">
      <c r="A261" s="274"/>
      <c r="B261" s="203" t="s">
        <v>443</v>
      </c>
      <c r="C261" s="124" t="s">
        <v>450</v>
      </c>
      <c r="D261" s="121"/>
      <c r="E261" s="181">
        <f>E262</f>
        <v>200</v>
      </c>
      <c r="F261" s="181">
        <f>F262</f>
        <v>0</v>
      </c>
      <c r="G261" s="181">
        <f>G262</f>
        <v>0</v>
      </c>
      <c r="H261" s="149">
        <v>0</v>
      </c>
      <c r="I261" s="289"/>
      <c r="J261" s="289"/>
      <c r="K261" s="289"/>
      <c r="L261" s="289"/>
      <c r="M261" s="289"/>
      <c r="N261" s="289"/>
      <c r="O261" s="289"/>
    </row>
    <row r="262" spans="1:15" s="341" customFormat="1" ht="15.75">
      <c r="A262" s="274"/>
      <c r="B262" s="203" t="s">
        <v>9</v>
      </c>
      <c r="C262" s="124" t="s">
        <v>450</v>
      </c>
      <c r="D262" s="121" t="s">
        <v>10</v>
      </c>
      <c r="E262" s="181">
        <f>Ведомственная!I64</f>
        <v>200</v>
      </c>
      <c r="F262" s="181">
        <f>Ведомственная!J64</f>
        <v>0</v>
      </c>
      <c r="G262" s="181">
        <f>Ведомственная!K64</f>
        <v>0</v>
      </c>
      <c r="H262" s="149">
        <v>0</v>
      </c>
      <c r="I262" s="289"/>
      <c r="J262" s="289"/>
      <c r="K262" s="289"/>
      <c r="L262" s="289"/>
      <c r="M262" s="289"/>
      <c r="N262" s="289"/>
      <c r="O262" s="289"/>
    </row>
    <row r="263" spans="2:5" ht="36.75" customHeight="1">
      <c r="B263" s="114"/>
      <c r="C263" s="325"/>
      <c r="D263" s="325"/>
      <c r="E263" s="113"/>
    </row>
    <row r="264" spans="1:8" ht="60.75" customHeight="1">
      <c r="A264" s="368" t="s">
        <v>598</v>
      </c>
      <c r="B264" s="368"/>
      <c r="C264" s="144"/>
      <c r="D264" s="145"/>
      <c r="E264" s="143"/>
      <c r="G264" s="370" t="s">
        <v>601</v>
      </c>
      <c r="H264" s="370"/>
    </row>
    <row r="265" spans="2:5" ht="18.75">
      <c r="B265" s="344"/>
      <c r="C265" s="325"/>
      <c r="D265" s="325"/>
      <c r="E265" s="113"/>
    </row>
    <row r="266" spans="2:5" ht="18.75">
      <c r="B266" s="114"/>
      <c r="C266" s="325"/>
      <c r="D266" s="325"/>
      <c r="E266" s="113"/>
    </row>
    <row r="267" spans="2:5" ht="18.75">
      <c r="B267" s="344"/>
      <c r="C267" s="325"/>
      <c r="D267" s="325"/>
      <c r="E267" s="113"/>
    </row>
  </sheetData>
  <sheetProtection/>
  <mergeCells count="9">
    <mergeCell ref="F1:H1"/>
    <mergeCell ref="F2:H2"/>
    <mergeCell ref="F3:H3"/>
    <mergeCell ref="F4:H4"/>
    <mergeCell ref="F5:H5"/>
    <mergeCell ref="A264:B264"/>
    <mergeCell ref="A7:H7"/>
    <mergeCell ref="A8:H8"/>
    <mergeCell ref="G264:H264"/>
  </mergeCells>
  <printOptions/>
  <pageMargins left="1.1811023622047245" right="0.3937007874015748" top="0.7874015748031497" bottom="0.7874015748031497" header="0.3937007874015748" footer="0.3937007874015748"/>
  <pageSetup fitToHeight="9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tabSelected="1" zoomScale="70" zoomScaleNormal="70" zoomScaleSheetLayoutView="70" zoomScalePageLayoutView="0" workbookViewId="0" topLeftCell="A1">
      <selection activeCell="A23" sqref="A23:B23"/>
    </sheetView>
  </sheetViews>
  <sheetFormatPr defaultColWidth="9.00390625" defaultRowHeight="12.75"/>
  <cols>
    <col min="1" max="1" width="63.375" style="76" customWidth="1"/>
    <col min="2" max="2" width="21.125" style="76" customWidth="1"/>
    <col min="3" max="3" width="31.125" style="77" customWidth="1"/>
    <col min="4" max="4" width="24.75390625" style="78" customWidth="1"/>
    <col min="5" max="5" width="9.75390625" style="77" customWidth="1"/>
    <col min="6" max="6" width="12.375" style="77" customWidth="1"/>
    <col min="7" max="16384" width="9.125" style="77" customWidth="1"/>
  </cols>
  <sheetData>
    <row r="1" spans="1:8" s="1" customFormat="1" ht="26.25" customHeight="1">
      <c r="A1" s="115"/>
      <c r="B1" s="115"/>
      <c r="C1" s="362" t="s">
        <v>266</v>
      </c>
      <c r="D1" s="362"/>
      <c r="E1" s="115"/>
      <c r="F1" s="115"/>
      <c r="G1" s="115"/>
      <c r="H1" s="115"/>
    </row>
    <row r="2" spans="1:8" s="1" customFormat="1" ht="18.75">
      <c r="A2" s="115"/>
      <c r="B2" s="115"/>
      <c r="C2" s="362" t="s">
        <v>503</v>
      </c>
      <c r="D2" s="362"/>
      <c r="E2" s="115"/>
      <c r="F2" s="115"/>
      <c r="G2" s="115"/>
      <c r="H2" s="115"/>
    </row>
    <row r="3" spans="1:8" s="1" customFormat="1" ht="18.75">
      <c r="A3" s="115"/>
      <c r="B3" s="115"/>
      <c r="C3" s="362" t="s">
        <v>505</v>
      </c>
      <c r="D3" s="362"/>
      <c r="E3" s="115"/>
      <c r="F3" s="115"/>
      <c r="G3" s="115"/>
      <c r="H3" s="115"/>
    </row>
    <row r="4" spans="1:8" s="1" customFormat="1" ht="18.75">
      <c r="A4" s="115"/>
      <c r="B4" s="115"/>
      <c r="C4" s="362" t="s">
        <v>267</v>
      </c>
      <c r="D4" s="362"/>
      <c r="E4" s="115"/>
      <c r="F4" s="115"/>
      <c r="G4" s="115"/>
      <c r="H4" s="115"/>
    </row>
    <row r="5" spans="1:8" s="1" customFormat="1" ht="18.75">
      <c r="A5" s="115"/>
      <c r="B5" s="115"/>
      <c r="C5" s="362" t="s">
        <v>268</v>
      </c>
      <c r="D5" s="362"/>
      <c r="E5" s="115"/>
      <c r="F5" s="115"/>
      <c r="G5" s="115"/>
      <c r="H5" s="115"/>
    </row>
    <row r="6" spans="1:8" s="1" customFormat="1" ht="18.75">
      <c r="A6" s="109"/>
      <c r="B6" s="109"/>
      <c r="C6" s="109"/>
      <c r="D6" s="109"/>
      <c r="E6" s="115"/>
      <c r="F6" s="115"/>
      <c r="G6" s="115"/>
      <c r="H6" s="115"/>
    </row>
    <row r="7" spans="1:8" s="1" customFormat="1" ht="40.5" customHeight="1">
      <c r="A7" s="347" t="s">
        <v>600</v>
      </c>
      <c r="B7" s="347"/>
      <c r="C7" s="347"/>
      <c r="D7" s="347"/>
      <c r="E7" s="115"/>
      <c r="F7" s="115"/>
      <c r="G7" s="115"/>
      <c r="H7" s="115"/>
    </row>
    <row r="8" spans="1:8" s="1" customFormat="1" ht="12" customHeight="1">
      <c r="A8" s="362"/>
      <c r="B8" s="362"/>
      <c r="C8" s="362"/>
      <c r="D8" s="362"/>
      <c r="E8" s="115"/>
      <c r="F8" s="115"/>
      <c r="G8" s="115"/>
      <c r="H8" s="115"/>
    </row>
    <row r="9" spans="1:6" s="1" customFormat="1" ht="18" customHeight="1">
      <c r="A9" s="110"/>
      <c r="B9" s="111"/>
      <c r="C9" s="109"/>
      <c r="D9" s="109"/>
      <c r="E9" s="109"/>
      <c r="F9" s="112"/>
    </row>
    <row r="10" spans="1:4" s="37" customFormat="1" ht="24" customHeight="1">
      <c r="A10" s="67"/>
      <c r="B10" s="67"/>
      <c r="C10" s="68"/>
      <c r="D10" s="85" t="s">
        <v>35</v>
      </c>
    </row>
    <row r="11" spans="1:4" s="37" customFormat="1" ht="36" customHeight="1">
      <c r="A11" s="374" t="s">
        <v>72</v>
      </c>
      <c r="B11" s="375" t="s">
        <v>73</v>
      </c>
      <c r="C11" s="375"/>
      <c r="D11" s="373" t="s">
        <v>74</v>
      </c>
    </row>
    <row r="12" spans="1:4" s="37" customFormat="1" ht="54" customHeight="1">
      <c r="A12" s="374"/>
      <c r="B12" s="318" t="s">
        <v>24</v>
      </c>
      <c r="C12" s="69" t="s">
        <v>25</v>
      </c>
      <c r="D12" s="373"/>
    </row>
    <row r="13" spans="1:4" s="37" customFormat="1" ht="25.5" customHeight="1">
      <c r="A13" s="70" t="s">
        <v>75</v>
      </c>
      <c r="B13" s="70" t="s">
        <v>57</v>
      </c>
      <c r="C13" s="71">
        <v>3</v>
      </c>
      <c r="D13" s="72">
        <v>4</v>
      </c>
    </row>
    <row r="14" spans="1:4" s="37" customFormat="1" ht="26.25" customHeight="1">
      <c r="A14" s="73" t="s">
        <v>20</v>
      </c>
      <c r="B14" s="70" t="s">
        <v>91</v>
      </c>
      <c r="C14" s="134" t="s">
        <v>318</v>
      </c>
      <c r="D14" s="135">
        <v>-6290.42558</v>
      </c>
    </row>
    <row r="15" spans="1:4" s="37" customFormat="1" ht="31.5" hidden="1">
      <c r="A15" s="33" t="s">
        <v>2</v>
      </c>
      <c r="B15" s="70" t="s">
        <v>36</v>
      </c>
      <c r="C15" s="75" t="s">
        <v>3</v>
      </c>
      <c r="D15" s="135">
        <v>6290.42558</v>
      </c>
    </row>
    <row r="16" spans="1:4" s="37" customFormat="1" ht="31.5" hidden="1">
      <c r="A16" s="33" t="s">
        <v>249</v>
      </c>
      <c r="B16" s="70" t="s">
        <v>91</v>
      </c>
      <c r="C16" s="75" t="s">
        <v>318</v>
      </c>
      <c r="D16" s="135">
        <v>6290.42558</v>
      </c>
    </row>
    <row r="17" spans="1:4" s="37" customFormat="1" ht="27" customHeight="1">
      <c r="A17" s="151" t="s">
        <v>350</v>
      </c>
      <c r="B17" s="70" t="s">
        <v>315</v>
      </c>
      <c r="C17" s="74" t="s">
        <v>31</v>
      </c>
      <c r="D17" s="135">
        <v>-6290.42558</v>
      </c>
    </row>
    <row r="18" spans="1:4" s="37" customFormat="1" ht="31.5">
      <c r="A18" s="33" t="s">
        <v>92</v>
      </c>
      <c r="B18" s="70" t="s">
        <v>315</v>
      </c>
      <c r="C18" s="75" t="s">
        <v>39</v>
      </c>
      <c r="D18" s="135">
        <v>-6290.42558</v>
      </c>
    </row>
    <row r="19" spans="1:4" s="37" customFormat="1" ht="31.5">
      <c r="A19" s="33" t="s">
        <v>257</v>
      </c>
      <c r="B19" s="70" t="s">
        <v>36</v>
      </c>
      <c r="C19" s="75" t="s">
        <v>141</v>
      </c>
      <c r="D19" s="136">
        <v>-469417.52668</v>
      </c>
    </row>
    <row r="20" spans="1:4" s="37" customFormat="1" ht="31.5">
      <c r="A20" s="33" t="s">
        <v>258</v>
      </c>
      <c r="B20" s="70" t="s">
        <v>36</v>
      </c>
      <c r="C20" s="75" t="s">
        <v>140</v>
      </c>
      <c r="D20" s="136">
        <v>463127.1011</v>
      </c>
    </row>
    <row r="21" ht="27.75" customHeight="1"/>
    <row r="22" ht="21" customHeight="1"/>
    <row r="23" spans="1:6" s="167" customFormat="1" ht="46.5" customHeight="1">
      <c r="A23" s="355" t="s">
        <v>602</v>
      </c>
      <c r="B23" s="355"/>
      <c r="C23" s="376" t="s">
        <v>601</v>
      </c>
      <c r="D23" s="376"/>
      <c r="E23" s="165"/>
      <c r="F23" s="166"/>
    </row>
    <row r="24" spans="1:4" ht="18.75">
      <c r="A24" s="86"/>
      <c r="C24" s="371"/>
      <c r="D24" s="372"/>
    </row>
  </sheetData>
  <sheetProtection/>
  <mergeCells count="13">
    <mergeCell ref="C5:D5"/>
    <mergeCell ref="A7:D7"/>
    <mergeCell ref="C1:D1"/>
    <mergeCell ref="C2:D2"/>
    <mergeCell ref="C3:D3"/>
    <mergeCell ref="C4:D4"/>
    <mergeCell ref="A23:B23"/>
    <mergeCell ref="C24:D24"/>
    <mergeCell ref="D11:D12"/>
    <mergeCell ref="A11:A12"/>
    <mergeCell ref="B11:C11"/>
    <mergeCell ref="A8:D8"/>
    <mergeCell ref="C23:D23"/>
  </mergeCells>
  <printOptions horizontalCentered="1"/>
  <pageMargins left="1.1811023622047245" right="0.3937007874015748" top="0.7874015748031497" bottom="0.7874015748031497" header="0.3937007874015748" footer="0.3937007874015748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ddd</dc:creator>
  <cp:keywords/>
  <dc:description/>
  <cp:lastModifiedBy>Татьяна Заходякина</cp:lastModifiedBy>
  <cp:lastPrinted>2024-03-21T11:55:15Z</cp:lastPrinted>
  <dcterms:created xsi:type="dcterms:W3CDTF">2002-09-30T07:49:23Z</dcterms:created>
  <dcterms:modified xsi:type="dcterms:W3CDTF">2024-03-21T11:58:07Z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1517227067</vt:i4>
  </property>
  <property fmtid="{D5CDD505-2E9C-101B-9397-08002B2CF9AE}" pid="3" name="_EmailSubject">
    <vt:lpwstr/>
  </property>
  <property fmtid="{D5CDD505-2E9C-101B-9397-08002B2CF9AE}" pid="4" name="_AuthorEmail">
    <vt:lpwstr>budget@DEPFIN</vt:lpwstr>
  </property>
  <property fmtid="{D5CDD505-2E9C-101B-9397-08002B2CF9AE}" pid="5" name="_AuthorEmailDisplayName">
    <vt:lpwstr>Бюджетный отдел (к.541)</vt:lpwstr>
  </property>
  <property fmtid="{D5CDD505-2E9C-101B-9397-08002B2CF9AE}" pid="6" name="_ReviewingToolsShownOnce">
    <vt:lpwstr/>
  </property>
</Properties>
</file>